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<sst xmlns="http://schemas.openxmlformats.org/spreadsheetml/2006/main" count="460" uniqueCount="311">
  <si>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3</t>
    </r>
  </si>
  <si>
    <t xml:space="preserve">    奉贤区2023年度粮食合作社水稻规模经营面积补贴资金明细表</t>
  </si>
  <si>
    <t>街镇、原头桥集团、开发区</t>
  </si>
  <si>
    <t>村名</t>
  </si>
  <si>
    <t>合作社（单位）名称</t>
  </si>
  <si>
    <t>上报面积（亩）</t>
  </si>
  <si>
    <t>进入流转平台合同面积（亩）</t>
  </si>
  <si>
    <t>土地流转价格（元/亩）</t>
  </si>
  <si>
    <t>认定      面积（亩）</t>
  </si>
  <si>
    <t>核查分</t>
  </si>
  <si>
    <t>补贴标准（元/亩）</t>
  </si>
  <si>
    <t>200亩以内及集体经济组织认定的面积、补贴金额</t>
  </si>
  <si>
    <t>200亩以外非集体经济组织认定的面积、补贴金额</t>
  </si>
  <si>
    <t>补贴金额（奉城、四团、庄行区补70%，镇配30%，其余各镇区补60%，镇配40%）</t>
  </si>
  <si>
    <t>备注</t>
  </si>
  <si>
    <t>面积（亩）</t>
  </si>
  <si>
    <t>金额（元）</t>
  </si>
  <si>
    <t>合计补贴金额（元）</t>
  </si>
  <si>
    <t>其中</t>
  </si>
  <si>
    <t>区级</t>
  </si>
  <si>
    <t>镇级</t>
  </si>
  <si>
    <t>合计</t>
  </si>
  <si>
    <r>
      <rPr>
        <sz val="8"/>
        <color theme="1"/>
        <rFont val="Tahoma"/>
        <charset val="134"/>
      </rPr>
      <t>169</t>
    </r>
    <r>
      <rPr>
        <sz val="8"/>
        <color theme="1"/>
        <rFont val="方正书宋_GBK"/>
        <charset val="134"/>
      </rPr>
      <t>家</t>
    </r>
  </si>
  <si>
    <t>南桥镇</t>
  </si>
  <si>
    <t>江海</t>
  </si>
  <si>
    <t>上海梦渚农业专业合作社</t>
  </si>
  <si>
    <t>上海群燕农产品产销专业合作社</t>
  </si>
  <si>
    <t>沈陆</t>
  </si>
  <si>
    <t>上海玺爱农产品专业合作社</t>
  </si>
  <si>
    <t>上海骏邺农产品专业合作社</t>
  </si>
  <si>
    <t>上海沈陆粮食种植专业合作社</t>
  </si>
  <si>
    <t>上海实至农业科技发展有限公司</t>
  </si>
  <si>
    <t>六墩</t>
  </si>
  <si>
    <t>上海沐恩农业专业合作社</t>
  </si>
  <si>
    <t>区级合作社</t>
  </si>
  <si>
    <t>小计</t>
  </si>
  <si>
    <t>7家</t>
  </si>
  <si>
    <t>奉城镇</t>
  </si>
  <si>
    <t>盐行</t>
  </si>
  <si>
    <t>上海炎青粮食种植专业合作社</t>
  </si>
  <si>
    <t>集体经济合作社</t>
  </si>
  <si>
    <t>护民</t>
  </si>
  <si>
    <t>上海振茸农业专业合作社</t>
  </si>
  <si>
    <t>上海奉联农产品产销合作社</t>
  </si>
  <si>
    <t>塘外</t>
  </si>
  <si>
    <t>大门</t>
  </si>
  <si>
    <t>上海奉伍农机服务专业合作社</t>
  </si>
  <si>
    <t>洪东</t>
  </si>
  <si>
    <t>上海洪北粮食种植专业合作社</t>
  </si>
  <si>
    <t>上海翊苗农业专业合作社</t>
  </si>
  <si>
    <t>协新</t>
  </si>
  <si>
    <t>上海祥正粮食种植专业合作社</t>
  </si>
  <si>
    <t>上海茉萁粮食种植专业合作社</t>
  </si>
  <si>
    <t>新民</t>
  </si>
  <si>
    <t>上海齐兴粮食种植专业合作社</t>
  </si>
  <si>
    <t>朱新</t>
  </si>
  <si>
    <t>上海朱新粮食专业合作社</t>
  </si>
  <si>
    <t>上海传云蔬菜种植专业合作社</t>
  </si>
  <si>
    <t>集贤</t>
  </si>
  <si>
    <t>上海贤友粮食种植专业合作社</t>
  </si>
  <si>
    <t>未评级</t>
  </si>
  <si>
    <t>八字</t>
  </si>
  <si>
    <t>路口</t>
  </si>
  <si>
    <t>永民</t>
  </si>
  <si>
    <t>爱民</t>
  </si>
  <si>
    <t>上海博丽农业专业合作社</t>
  </si>
  <si>
    <t>联民</t>
  </si>
  <si>
    <t>上海花野粮食种植专业合作社</t>
  </si>
  <si>
    <t>北门</t>
  </si>
  <si>
    <t>白衣聚</t>
  </si>
  <si>
    <t>上海屠亿屠农业专业合作社</t>
  </si>
  <si>
    <t>15家</t>
  </si>
  <si>
    <t>庄行镇</t>
  </si>
  <si>
    <t>长堤</t>
  </si>
  <si>
    <t>上海奉合果蔬种植专业合作社</t>
  </si>
  <si>
    <t>芦泾</t>
  </si>
  <si>
    <t>上海辉宏水产养殖专业合作社</t>
  </si>
  <si>
    <t>新华</t>
  </si>
  <si>
    <t>上海金门种子有限公司</t>
  </si>
  <si>
    <t>存古</t>
  </si>
  <si>
    <t>上海牛奋粮食种植专业合作社</t>
  </si>
  <si>
    <t>西校</t>
  </si>
  <si>
    <t>上海西就农业资源经营专业合作社</t>
  </si>
  <si>
    <t>上海奉嘉粮食种植专业合作社</t>
  </si>
  <si>
    <t>上海西跃农机服务专业合作社</t>
  </si>
  <si>
    <t>马路</t>
  </si>
  <si>
    <t>上海贺禧粮食种植专业合作社</t>
  </si>
  <si>
    <t>上海辉贤波尔山羊养殖专业合作社</t>
  </si>
  <si>
    <t>上海美仁农机服务专业合作社</t>
  </si>
  <si>
    <t>浦秀</t>
  </si>
  <si>
    <t>上海浦强农业资源经营专业合作社</t>
  </si>
  <si>
    <t>渔沥</t>
  </si>
  <si>
    <t>上海卓娅农产品产销专业合作社</t>
  </si>
  <si>
    <t>上海普今农产品专业合作社</t>
  </si>
  <si>
    <t>上海裕合粮食种植专业合作社</t>
  </si>
  <si>
    <t>新叶</t>
  </si>
  <si>
    <t>上海新叶村农业资源经营专业合作社</t>
  </si>
  <si>
    <t>股份制</t>
  </si>
  <si>
    <t>上海腾达兔业专业合作社</t>
  </si>
  <si>
    <t>张塘</t>
  </si>
  <si>
    <t>上海贤裕农产品专业合作社</t>
  </si>
  <si>
    <t>上海子裕农产品产销专业合作社</t>
  </si>
  <si>
    <t>上海众熠农产品产销专业合作社</t>
  </si>
  <si>
    <t>上海贤塘果蔬种植专业合作社</t>
  </si>
  <si>
    <t>上海宇通粮食种植专业合作社</t>
  </si>
  <si>
    <t>上海姚泾粮食种植专业合作社</t>
  </si>
  <si>
    <t>上海双慧农业专业合作社</t>
  </si>
  <si>
    <t>上海慷禾农产品专业合作社</t>
  </si>
  <si>
    <t>上海玉章禽蛋专业合作社</t>
  </si>
  <si>
    <t>上海谷满香粮食种植专业合作社</t>
  </si>
  <si>
    <t>上海丰芦粮食种植专业合作社</t>
  </si>
  <si>
    <t>长浜</t>
  </si>
  <si>
    <t>上海群超农副产品产销专业合作社</t>
  </si>
  <si>
    <t>28家</t>
  </si>
  <si>
    <t>金汇镇</t>
  </si>
  <si>
    <t>金星</t>
  </si>
  <si>
    <t>上海砺金农业专业合作社</t>
  </si>
  <si>
    <t>上海欣星粮食种植专业合作社</t>
  </si>
  <si>
    <t>上海青贤农产品专业合作社</t>
  </si>
  <si>
    <t>上海贤佑农业专业合作社</t>
  </si>
  <si>
    <t>新强</t>
  </si>
  <si>
    <t>上海金盈农机服务专业合作社</t>
  </si>
  <si>
    <t>上海悠蓝农机服务专业合作社</t>
  </si>
  <si>
    <t>上海满溢粮食种植专业合作社</t>
  </si>
  <si>
    <t>未评级（两个镇超过200亩）</t>
  </si>
  <si>
    <t>百曲</t>
  </si>
  <si>
    <t>上海玖童农业专业合作社</t>
  </si>
  <si>
    <t>上海费建农机服务专业合作社</t>
  </si>
  <si>
    <t>上海双禾农业专业合作社</t>
  </si>
  <si>
    <t>上海碧然果蔬专业合作社</t>
  </si>
  <si>
    <t>行前</t>
  </si>
  <si>
    <t>光辉</t>
  </si>
  <si>
    <t>上海资福粮食种植专业合作社</t>
  </si>
  <si>
    <t>上海巢杰粮食种植专业合作社</t>
  </si>
  <si>
    <t>上海奉贤辉腾粮食专业合作社</t>
  </si>
  <si>
    <t>上海玉康粮食种植专业合作社</t>
  </si>
  <si>
    <t>上海溱湖农产品经销专业合作社</t>
  </si>
  <si>
    <t>北丁</t>
  </si>
  <si>
    <t>上海新丁粮食种植专业合作社</t>
  </si>
  <si>
    <t>上海行民粮食种植专业合作社</t>
  </si>
  <si>
    <t>上海子旺农业专业合作社</t>
  </si>
  <si>
    <t>上海顺芬蔬菜种植专业合作社</t>
  </si>
  <si>
    <t>梅园</t>
  </si>
  <si>
    <t>上海奉美农业种植专业合作社</t>
  </si>
  <si>
    <t>上海林益蔬菜种植专业合作社</t>
  </si>
  <si>
    <t>乐善</t>
  </si>
  <si>
    <t>祖民（上海）农业专业合作社</t>
  </si>
  <si>
    <t>上海昕枫农产品专业合作社</t>
  </si>
  <si>
    <t>南陈</t>
  </si>
  <si>
    <t>上海全谷农业专业合作社</t>
  </si>
  <si>
    <t>上海若意粮食专业合作社</t>
  </si>
  <si>
    <t>资福</t>
  </si>
  <si>
    <t>金资（上海）粮食专业合作社</t>
  </si>
  <si>
    <t>上海唯之农业发展专业合作社</t>
  </si>
  <si>
    <t>上海爱瑞橙农业专业合作社</t>
  </si>
  <si>
    <t>上海粟禾粮食种植专业合作社</t>
  </si>
  <si>
    <t>周家</t>
  </si>
  <si>
    <t>上海末农果蔬种植专业合作社</t>
  </si>
  <si>
    <t>墩头</t>
  </si>
  <si>
    <t>上海春红麻花鸡养殖专业合作社</t>
  </si>
  <si>
    <t>上海双顺粮食种植专业合作社</t>
  </si>
  <si>
    <t>33家</t>
  </si>
  <si>
    <t>四团镇</t>
  </si>
  <si>
    <t>三坎</t>
  </si>
  <si>
    <t>上海亦博果蔬种植专业合作社</t>
  </si>
  <si>
    <t>镇西</t>
  </si>
  <si>
    <t>上海奉贤闵明粮食种植专业合作社</t>
  </si>
  <si>
    <t>大桥</t>
  </si>
  <si>
    <t>上海南岩粮食种植专业合作社</t>
  </si>
  <si>
    <t>新桥</t>
  </si>
  <si>
    <t>上海欣桥粮食种植专业合作社</t>
  </si>
  <si>
    <t>四团</t>
  </si>
  <si>
    <t>上海团青农机服务专业合作社</t>
  </si>
  <si>
    <t>上海渝开食用菌专业合作社</t>
  </si>
  <si>
    <t>上海贤优农机服务专业合作社</t>
  </si>
  <si>
    <t>长堰</t>
  </si>
  <si>
    <t>上海众源蔬菜种植专业合作社</t>
  </si>
  <si>
    <t>上海鑫堃果蔬专业合作社</t>
  </si>
  <si>
    <t>上海皇健粮食种植专业合作社</t>
  </si>
  <si>
    <t>夏家</t>
  </si>
  <si>
    <t>上海团贤农机服务专业合作社</t>
  </si>
  <si>
    <t>拾村</t>
  </si>
  <si>
    <t>上海奉四粮食种植专业合作社</t>
  </si>
  <si>
    <t>渔洋</t>
  </si>
  <si>
    <t>上海汇硕农产品专业合作社</t>
  </si>
  <si>
    <t>向阳</t>
  </si>
  <si>
    <t>平海</t>
  </si>
  <si>
    <t>上海义光粮食种植专业合作社</t>
  </si>
  <si>
    <t>三团港</t>
  </si>
  <si>
    <t>上海艳嘉农机服务专业合作社</t>
  </si>
  <si>
    <t>五四</t>
  </si>
  <si>
    <t>上海思贤农产品产销专业合作社</t>
  </si>
  <si>
    <t>上海品贤农业科技发展有限公司</t>
  </si>
  <si>
    <t>横桥</t>
  </si>
  <si>
    <t>杨家宅</t>
  </si>
  <si>
    <t>上海田希农产品专业合作社</t>
  </si>
  <si>
    <t>上海皓悦果蔬种植专业合作社</t>
  </si>
  <si>
    <t>红庄村</t>
  </si>
  <si>
    <t>民福村</t>
  </si>
  <si>
    <t>上海民福晓农农业专业合作社</t>
  </si>
  <si>
    <t>邵靴村</t>
  </si>
  <si>
    <t>海湾飞地</t>
  </si>
  <si>
    <t>上海玉叶虾业养殖专业合作社</t>
  </si>
  <si>
    <t>23家</t>
  </si>
  <si>
    <t>青村镇</t>
  </si>
  <si>
    <t>姚家、西吴、湾张、北唐、张弄</t>
  </si>
  <si>
    <t>和中</t>
  </si>
  <si>
    <t>上海梓丰农产品经销专业合作社</t>
  </si>
  <si>
    <t>上海六宸水产养殖专业合作社</t>
  </si>
  <si>
    <t>西吴</t>
  </si>
  <si>
    <t>上海青叶农业专业合作社</t>
  </si>
  <si>
    <t>北唐</t>
  </si>
  <si>
    <t>上海贤风农产品产销专业合作社</t>
  </si>
  <si>
    <t>南星</t>
  </si>
  <si>
    <t>上海乐贤农产品产销专业合作社</t>
  </si>
  <si>
    <t>上海惠群蔬菜种植专业合作社</t>
  </si>
  <si>
    <t>上海岱柏农产品产销专业合作社</t>
  </si>
  <si>
    <t>岳和</t>
  </si>
  <si>
    <t>上海岳来香粮食种植专业合作社</t>
  </si>
  <si>
    <t>陶宅</t>
  </si>
  <si>
    <t>上海稳基粮食种植专业合作社</t>
  </si>
  <si>
    <t>李窑</t>
  </si>
  <si>
    <t>上海稻魂里农业发展有限公司</t>
  </si>
  <si>
    <t>花角</t>
  </si>
  <si>
    <t>上海青硕农产品专业合作社</t>
  </si>
  <si>
    <t>新张</t>
  </si>
  <si>
    <t>上海青彬农产品产销专业合作社</t>
  </si>
  <si>
    <t>湾张</t>
  </si>
  <si>
    <t>上海玥磊农业发展有限公司</t>
  </si>
  <si>
    <t>工农</t>
  </si>
  <si>
    <t>上海贤伯伯农产品专业合作社</t>
  </si>
  <si>
    <t>石海</t>
  </si>
  <si>
    <t>上海金淼农机化服务专业合作社</t>
  </si>
  <si>
    <t>上海昶融农业专业合作社</t>
  </si>
  <si>
    <t>19家</t>
  </si>
  <si>
    <t>柘林镇</t>
  </si>
  <si>
    <t>冯桥居委</t>
  </si>
  <si>
    <t>上海思阳农产品专业合作社</t>
  </si>
  <si>
    <t>夹路</t>
  </si>
  <si>
    <t>上海同达粮食种植专业合作社</t>
  </si>
  <si>
    <t>营房</t>
  </si>
  <si>
    <t>上海乡春农产品专业合作社</t>
  </si>
  <si>
    <t>南胜</t>
  </si>
  <si>
    <t>上海南胜生态农业专业合作社</t>
  </si>
  <si>
    <t>上海裕枫粮食种植专业合作社</t>
  </si>
  <si>
    <t>柘林</t>
  </si>
  <si>
    <t>上海努峰农机服务专业合作社</t>
  </si>
  <si>
    <t>海湾</t>
  </si>
  <si>
    <t>华亭</t>
  </si>
  <si>
    <t>上海曹野农业发展有限公司</t>
  </si>
  <si>
    <t>三桥</t>
  </si>
  <si>
    <t>上海智君水产养殖专业合作社</t>
  </si>
  <si>
    <t>新寺</t>
  </si>
  <si>
    <t>上海继龙农机服务专业合作社</t>
  </si>
  <si>
    <t>上海求实农产品发展专业合作社</t>
  </si>
  <si>
    <t>胡桥</t>
  </si>
  <si>
    <t>上海双琴粮食专业种植合作社</t>
  </si>
  <si>
    <t>迎龙</t>
  </si>
  <si>
    <t>兴园</t>
  </si>
  <si>
    <t>上海铮顺农业专业合作社</t>
  </si>
  <si>
    <t>法华</t>
  </si>
  <si>
    <t>上海立群粮食种植专业合作社</t>
  </si>
  <si>
    <t>西渡街道</t>
  </si>
  <si>
    <t>灯塔</t>
  </si>
  <si>
    <t>上海鸿宝粮食种植专业合作社</t>
  </si>
  <si>
    <t>金港</t>
  </si>
  <si>
    <t>上海南桥金港粮食种植专业合作社</t>
  </si>
  <si>
    <t>益民</t>
  </si>
  <si>
    <t>上海悠陶生态农业专业合作社</t>
  </si>
  <si>
    <t>上海红专粮食种植专业合作社</t>
  </si>
  <si>
    <t>五宅</t>
  </si>
  <si>
    <t>上海龙利侬农业种植专业合作社</t>
  </si>
  <si>
    <t>北新</t>
  </si>
  <si>
    <t>上海新北粮食种植专业合作社</t>
  </si>
  <si>
    <t>关港</t>
  </si>
  <si>
    <t>上海诗佳粮食专业合作社</t>
  </si>
  <si>
    <t>南渡</t>
  </si>
  <si>
    <t>上海南渡粮食种植专业合作社</t>
  </si>
  <si>
    <t>9家</t>
  </si>
  <si>
    <t>原头桥集团</t>
  </si>
  <si>
    <t>北宋</t>
  </si>
  <si>
    <t>上海亿熙农产品产销专业合作社</t>
  </si>
  <si>
    <t>蔡家桥</t>
  </si>
  <si>
    <t>上海稼穗粮食种植专业合作社</t>
  </si>
  <si>
    <t>戴家</t>
  </si>
  <si>
    <t>上海建贤粮食产销专业合作社</t>
  </si>
  <si>
    <t>东新市</t>
  </si>
  <si>
    <t>上海海磊果蔬专业合作社</t>
  </si>
  <si>
    <t>二桥</t>
  </si>
  <si>
    <t>分水墩</t>
  </si>
  <si>
    <t>上海蔚兴农产品专业合作社</t>
  </si>
  <si>
    <t>上海飞奔水产养殖专业合作社</t>
  </si>
  <si>
    <t>上海飞益农产品产销专业合作社</t>
  </si>
  <si>
    <t>上海美稔农业专业合作社</t>
  </si>
  <si>
    <t>上海向飞粮食种植专业合作社</t>
  </si>
  <si>
    <t>冯家</t>
  </si>
  <si>
    <t>上海三分田农业专业合作社</t>
  </si>
  <si>
    <t>上海阅奉水产养殖专业合作社</t>
  </si>
  <si>
    <t>红旗</t>
  </si>
  <si>
    <t>上海克农食用菌培育专业合作社</t>
  </si>
  <si>
    <t>陆家桥</t>
  </si>
  <si>
    <t>上海城贤农业专业合作社</t>
  </si>
  <si>
    <t>上海陆家桥生态农业发展专业合作社</t>
  </si>
  <si>
    <t>南宋</t>
  </si>
  <si>
    <t>海湾镇</t>
  </si>
  <si>
    <t>2家</t>
  </si>
  <si>
    <t>海湾旅游区</t>
  </si>
  <si>
    <t>上海瀛奥粮食专业合作社</t>
  </si>
  <si>
    <t>1家</t>
  </si>
  <si>
    <t>四团临港托管地</t>
  </si>
  <si>
    <t xml:space="preserve"> 备注：得分95分（含）以上补贴标准为500元/亩；每扣5分补贴标准在500元基础上扣除25元，得分94-90（含）补贴标准为475元/亩；得分89-85（含）分补贴标准为450元/亩；依次类推。60分以下及一票否决的经营户（单位），不享受规模化补贴。海湾镇、四团临港、海旅地块享受250元/亩补贴。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</si>
</sst>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0.0_ "/>
    <numFmt numFmtId="178" formatCode="0.0_);[Red]\(0.0\)"/>
    <numFmt numFmtId="179" formatCode="0.00_ "/>
    <numFmt numFmtId="180" formatCode="0_);[Red]\(0\)"/>
    <numFmt numFmtId="181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ajor"/>
    </font>
    <font>
      <sz val="10"/>
      <color theme="1"/>
      <name val="仿宋"/>
      <charset val="134"/>
    </font>
    <font>
      <sz val="8"/>
      <color theme="1"/>
      <name val="仿宋"/>
      <charset val="134"/>
    </font>
    <font>
      <sz val="8"/>
      <color theme="1"/>
      <name val="Tahoma"/>
      <charset val="134"/>
    </font>
    <font>
      <sz val="10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"/>
      <charset val="134"/>
    </font>
    <font>
      <sz val="10"/>
      <name val="仿宋_GB2312"/>
      <charset val="134"/>
    </font>
    <font>
      <b/>
      <sz val="10"/>
      <name val="仿宋"/>
      <charset val="134"/>
    </font>
    <font>
      <b/>
      <sz val="9"/>
      <color theme="1"/>
      <name val="仿宋_GB2312"/>
      <charset val="134"/>
    </font>
    <font>
      <sz val="11"/>
      <color theme="1"/>
      <name val="方正书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8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66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25" fillId="0" borderId="0"/>
    <xf numFmtId="0" fontId="16" fillId="0" borderId="0"/>
    <xf numFmtId="0" fontId="25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25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5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8" fillId="3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35" fillId="22" borderId="16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34" fillId="19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16" fillId="0" borderId="0"/>
    <xf numFmtId="0" fontId="16" fillId="0" borderId="0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6" fillId="0" borderId="0"/>
    <xf numFmtId="0" fontId="16" fillId="0" borderId="0">
      <alignment vertical="center"/>
    </xf>
    <xf numFmtId="0" fontId="18" fillId="2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6" fillId="0" borderId="0"/>
    <xf numFmtId="0" fontId="18" fillId="18" borderId="0" applyNumberFormat="false" applyBorder="false" applyAlignment="false" applyProtection="false">
      <alignment vertical="center"/>
    </xf>
    <xf numFmtId="0" fontId="31" fillId="8" borderId="16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3" fillId="0" borderId="18" applyNumberFormat="false" applyFill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29" fillId="8" borderId="15" applyNumberFormat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8" fillId="0" borderId="14" applyNumberFormat="false" applyFill="false" applyAlignment="false" applyProtection="false">
      <alignment vertical="center"/>
    </xf>
    <xf numFmtId="0" fontId="16" fillId="0" borderId="0"/>
    <xf numFmtId="0" fontId="37" fillId="29" borderId="0" applyNumberFormat="false" applyBorder="false" applyAlignment="false" applyProtection="false">
      <alignment vertical="center"/>
    </xf>
    <xf numFmtId="0" fontId="27" fillId="6" borderId="13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6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25" fillId="0" borderId="0"/>
    <xf numFmtId="0" fontId="19" fillId="5" borderId="0" applyNumberFormat="false" applyBorder="false" applyAlignment="false" applyProtection="false">
      <alignment vertical="center"/>
    </xf>
    <xf numFmtId="0" fontId="16" fillId="0" borderId="0"/>
    <xf numFmtId="0" fontId="16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/>
    <xf numFmtId="0" fontId="25" fillId="20" borderId="17" applyNumberFormat="false" applyFon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2" applyNumberFormat="false" applyFill="false" applyAlignment="false" applyProtection="false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19" applyNumberFormat="false" applyFill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6" fontId="0" fillId="0" borderId="0" xfId="0" applyNumberFormat="true" applyFill="true" applyAlignment="true">
      <alignment horizontal="center" vertical="center"/>
    </xf>
    <xf numFmtId="181" fontId="0" fillId="0" borderId="0" xfId="0" applyNumberFormat="true" applyFill="true" applyAlignment="true">
      <alignment horizontal="center" vertical="center"/>
    </xf>
    <xf numFmtId="180" fontId="0" fillId="0" borderId="0" xfId="0" applyNumberForma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9" fontId="7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98" applyFont="true" applyFill="true" applyBorder="true" applyAlignment="true">
      <alignment horizontal="center" vertical="center" wrapText="true"/>
    </xf>
    <xf numFmtId="181" fontId="2" fillId="0" borderId="0" xfId="0" applyNumberFormat="true" applyFont="true" applyFill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81" fontId="3" fillId="0" borderId="4" xfId="0" applyNumberFormat="true" applyFont="true" applyFill="true" applyBorder="true" applyAlignment="true">
      <alignment horizontal="center" vertical="center" wrapText="true"/>
    </xf>
    <xf numFmtId="181" fontId="3" fillId="0" borderId="6" xfId="0" applyNumberFormat="true" applyFont="true" applyFill="true" applyBorder="true" applyAlignment="true">
      <alignment horizontal="center" vertical="center" wrapText="true"/>
    </xf>
    <xf numFmtId="181" fontId="3" fillId="0" borderId="5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181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81" fontId="3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181" fontId="9" fillId="0" borderId="1" xfId="0" applyNumberFormat="true" applyFont="true" applyFill="true" applyBorder="true" applyAlignment="true">
      <alignment horizontal="center" vertical="center" wrapText="true"/>
    </xf>
    <xf numFmtId="179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80" fontId="3" fillId="0" borderId="1" xfId="0" applyNumberFormat="true" applyFont="true" applyFill="true" applyBorder="true" applyAlignment="true">
      <alignment horizontal="center" vertical="center" wrapText="true"/>
    </xf>
    <xf numFmtId="180" fontId="3" fillId="0" borderId="1" xfId="0" applyNumberFormat="true" applyFont="true" applyFill="true" applyBorder="true" applyAlignment="true">
      <alignment horizontal="center" vertical="center"/>
    </xf>
    <xf numFmtId="0" fontId="10" fillId="0" borderId="7" xfId="0" applyFont="true" applyFill="true" applyBorder="true" applyAlignment="true">
      <alignment horizontal="center" vertical="center" wrapText="true"/>
    </xf>
    <xf numFmtId="0" fontId="10" fillId="0" borderId="8" xfId="0" applyFont="true" applyFill="true" applyBorder="true" applyAlignment="true">
      <alignment horizontal="center" vertical="center" wrapText="true"/>
    </xf>
    <xf numFmtId="0" fontId="10" fillId="0" borderId="9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181" fontId="6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0" fontId="6" fillId="0" borderId="1" xfId="79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wrapText="true"/>
    </xf>
    <xf numFmtId="49" fontId="6" fillId="0" borderId="1" xfId="0" applyNumberFormat="true" applyFont="true" applyFill="true" applyBorder="true" applyAlignment="true">
      <alignment horizontal="center" wrapText="true"/>
    </xf>
    <xf numFmtId="178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118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48" applyFont="true" applyFill="true" applyBorder="true" applyAlignment="true">
      <alignment horizontal="center" vertical="center" wrapText="true"/>
    </xf>
    <xf numFmtId="0" fontId="6" fillId="0" borderId="1" xfId="3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181" fontId="12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0" fontId="8" fillId="0" borderId="1" xfId="48" applyFont="true" applyFill="true" applyBorder="true" applyAlignment="true">
      <alignment horizontal="center" vertical="center" wrapText="true"/>
    </xf>
    <xf numFmtId="0" fontId="7" fillId="0" borderId="10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/>
    </xf>
    <xf numFmtId="0" fontId="3" fillId="0" borderId="10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1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horizontal="left" vertical="center" wrapText="true"/>
    </xf>
    <xf numFmtId="0" fontId="15" fillId="0" borderId="0" xfId="0" applyFont="true" applyFill="true" applyAlignment="true">
      <alignment horizontal="center" vertical="center"/>
    </xf>
  </cellXfs>
  <cellStyles count="166">
    <cellStyle name="常规" xfId="0" builtinId="0"/>
    <cellStyle name="常规 54" xfId="1"/>
    <cellStyle name="常规 49" xfId="2"/>
    <cellStyle name="常规 7" xfId="3"/>
    <cellStyle name="常规 63" xfId="4"/>
    <cellStyle name="常规 58" xfId="5"/>
    <cellStyle name="常规 72" xfId="6"/>
    <cellStyle name="常规 67" xfId="7"/>
    <cellStyle name="常规 68" xfId="8"/>
    <cellStyle name="常规 64" xfId="9"/>
    <cellStyle name="常规 59" xfId="10"/>
    <cellStyle name="常规 3 3" xfId="11"/>
    <cellStyle name="常规 4 3" xfId="12"/>
    <cellStyle name="常规 3 5" xfId="13"/>
    <cellStyle name="常规 4 7" xfId="14"/>
    <cellStyle name="常规 3 6" xfId="15"/>
    <cellStyle name="常规 4 8" xfId="16"/>
    <cellStyle name="常规 3 7" xfId="17"/>
    <cellStyle name="常规 70" xfId="18"/>
    <cellStyle name="常规 65" xfId="19"/>
    <cellStyle name="常规 9" xfId="20"/>
    <cellStyle name="常规 6 3" xfId="21"/>
    <cellStyle name="常规 3 8" xfId="22"/>
    <cellStyle name="常规 94" xfId="23"/>
    <cellStyle name="常规 6 4" xfId="24"/>
    <cellStyle name="常规 6 2" xfId="25"/>
    <cellStyle name="常规 8" xfId="26"/>
    <cellStyle name="常规 62" xfId="27"/>
    <cellStyle name="常规 57" xfId="28"/>
    <cellStyle name="常规 61" xfId="29"/>
    <cellStyle name="常规 56" xfId="30"/>
    <cellStyle name="常规 5" xfId="31"/>
    <cellStyle name="常规 60" xfId="32"/>
    <cellStyle name="常规 55" xfId="33"/>
    <cellStyle name="常规 53" xfId="34"/>
    <cellStyle name="常规 48" xfId="35"/>
    <cellStyle name="常规 52" xfId="36"/>
    <cellStyle name="常规 47" xfId="37"/>
    <cellStyle name="常规 51" xfId="38"/>
    <cellStyle name="常规 46" xfId="39"/>
    <cellStyle name="常规 50" xfId="40"/>
    <cellStyle name="常规 45" xfId="41"/>
    <cellStyle name="常规 4 4" xfId="42"/>
    <cellStyle name="常规 4 2" xfId="43"/>
    <cellStyle name="常规 44" xfId="44"/>
    <cellStyle name="常规 39" xfId="45"/>
    <cellStyle name="常规 3 4" xfId="46"/>
    <cellStyle name="常规 3 2" xfId="47"/>
    <cellStyle name="常规 16 3" xfId="48"/>
    <cellStyle name="常规 32" xfId="49"/>
    <cellStyle name="常规 27" xfId="50"/>
    <cellStyle name="常规 31" xfId="51"/>
    <cellStyle name="常规 26" xfId="52"/>
    <cellStyle name="常规 30" xfId="53"/>
    <cellStyle name="常规 25" xfId="54"/>
    <cellStyle name="常规 3 11" xfId="55"/>
    <cellStyle name="常规 2 7" xfId="56"/>
    <cellStyle name="常规 2 14" xfId="57"/>
    <cellStyle name="常规 24" xfId="58"/>
    <cellStyle name="常规 19" xfId="59"/>
    <cellStyle name="常规 22" xfId="60"/>
    <cellStyle name="常规 17" xfId="61"/>
    <cellStyle name="常规 16 3 2 3" xfId="62"/>
    <cellStyle name="常规 3 9" xfId="63"/>
    <cellStyle name="常规 16 3 2 2" xfId="64"/>
    <cellStyle name="常规 21" xfId="65"/>
    <cellStyle name="常规 16" xfId="66"/>
    <cellStyle name="常规 20" xfId="67"/>
    <cellStyle name="常规 15" xfId="68"/>
    <cellStyle name="常规 71" xfId="69"/>
    <cellStyle name="常规 66" xfId="70"/>
    <cellStyle name="常规 127 2 2" xfId="71"/>
    <cellStyle name="常规 12" xfId="72"/>
    <cellStyle name="常规 11" xfId="73"/>
    <cellStyle name="常规 10 2 6" xfId="74"/>
    <cellStyle name="常规 10 2 4" xfId="75"/>
    <cellStyle name="常规 10 2 3" xfId="76"/>
    <cellStyle name="常规 10 2 2" xfId="77"/>
    <cellStyle name="常规 2 5" xfId="78"/>
    <cellStyle name="常规 15 2 2" xfId="79"/>
    <cellStyle name="常规 69" xfId="80"/>
    <cellStyle name="常规 43" xfId="81"/>
    <cellStyle name="常规 38" xfId="82"/>
    <cellStyle name="60% - 强调文字颜色 6" xfId="83" builtinId="52"/>
    <cellStyle name="20% - 强调文字颜色 4" xfId="84" builtinId="42"/>
    <cellStyle name="40% - 强调文字颜色 4" xfId="85" builtinId="43"/>
    <cellStyle name="强调文字颜色 4" xfId="86" builtinId="41"/>
    <cellStyle name="常规 40" xfId="87"/>
    <cellStyle name="常规 35" xfId="88"/>
    <cellStyle name="常规 2 2 2 2" xfId="89"/>
    <cellStyle name="60% - 强调文字颜色 3" xfId="90" builtinId="40"/>
    <cellStyle name="输入" xfId="91" builtinId="20"/>
    <cellStyle name="强调文字颜色 3" xfId="92" builtinId="37"/>
    <cellStyle name="40% - 强调文字颜色 3" xfId="93" builtinId="39"/>
    <cellStyle name="20% - 强调文字颜色 3" xfId="94" builtinId="38"/>
    <cellStyle name="常规 6" xfId="95"/>
    <cellStyle name="好" xfId="96" builtinId="26"/>
    <cellStyle name="货币" xfId="97" builtinId="4"/>
    <cellStyle name="常规 10 10 2" xfId="98"/>
    <cellStyle name="百分比" xfId="99" builtinId="5"/>
    <cellStyle name="常规 34" xfId="100"/>
    <cellStyle name="常规 29" xfId="101"/>
    <cellStyle name="千位分隔" xfId="102" builtinId="3"/>
    <cellStyle name="60% - 强调文字颜色 2" xfId="103" builtinId="36"/>
    <cellStyle name="常规 42" xfId="104"/>
    <cellStyle name="常规 37" xfId="105"/>
    <cellStyle name="60% - 强调文字颜色 5" xfId="106" builtinId="48"/>
    <cellStyle name="40% - 强调文字颜色 2" xfId="107" builtinId="35"/>
    <cellStyle name="强调文字颜色 2" xfId="108" builtinId="33"/>
    <cellStyle name="常规 33" xfId="109"/>
    <cellStyle name="常规 28" xfId="110"/>
    <cellStyle name="60% - 强调文字颜色 1" xfId="111" builtinId="32"/>
    <cellStyle name="常规 41" xfId="112"/>
    <cellStyle name="常规 36" xfId="113"/>
    <cellStyle name="60% - 强调文字颜色 4" xfId="114" builtinId="44"/>
    <cellStyle name="计算" xfId="115" builtinId="22"/>
    <cellStyle name="40% - 强调文字颜色 1" xfId="116" builtinId="31"/>
    <cellStyle name="强调文字颜色 1" xfId="117" builtinId="29"/>
    <cellStyle name="常规 3" xfId="118"/>
    <cellStyle name="标题 3" xfId="119" builtinId="18"/>
    <cellStyle name="适中" xfId="120" builtinId="28"/>
    <cellStyle name="输出" xfId="121" builtinId="21"/>
    <cellStyle name="20% - 强调文字颜色 5" xfId="122" builtinId="46"/>
    <cellStyle name="常规 23" xfId="123"/>
    <cellStyle name="常规 18" xfId="124"/>
    <cellStyle name="20% - 强调文字颜色 1" xfId="125" builtinId="30"/>
    <cellStyle name="常规 13" xfId="126"/>
    <cellStyle name="汇总" xfId="127" builtinId="25"/>
    <cellStyle name="常规 4 5" xfId="128"/>
    <cellStyle name="差" xfId="129" builtinId="27"/>
    <cellStyle name="检查单元格" xfId="130" builtinId="23"/>
    <cellStyle name="标题 1" xfId="131" builtinId="16"/>
    <cellStyle name="常规 2 8" xfId="132"/>
    <cellStyle name="解释性文本" xfId="133" builtinId="53"/>
    <cellStyle name="常规 2 6" xfId="134"/>
    <cellStyle name="常规 3 10" xfId="135"/>
    <cellStyle name="20% - 强调文字颜色 2" xfId="136" builtinId="34"/>
    <cellStyle name="常规 2 12" xfId="137"/>
    <cellStyle name="常规 4" xfId="138"/>
    <cellStyle name="标题 4" xfId="139" builtinId="19"/>
    <cellStyle name="常规 10" xfId="140"/>
    <cellStyle name="货币[0]" xfId="141" builtinId="7"/>
    <cellStyle name="常规 2 2" xfId="142"/>
    <cellStyle name="常规 14" xfId="143"/>
    <cellStyle name="已访问的超链接" xfId="144" builtinId="9"/>
    <cellStyle name="标题" xfId="145" builtinId="15"/>
    <cellStyle name="常规 2 9" xfId="146"/>
    <cellStyle name="常规 10 2" xfId="147"/>
    <cellStyle name="警告文本" xfId="148" builtinId="11"/>
    <cellStyle name="常规 4 6" xfId="149"/>
    <cellStyle name="注释" xfId="150" builtinId="10"/>
    <cellStyle name="20% - 强调文字颜色 6" xfId="151" builtinId="50"/>
    <cellStyle name="40% - 强调文字颜色 5" xfId="152" builtinId="47"/>
    <cellStyle name="强调文字颜色 5" xfId="153" builtinId="45"/>
    <cellStyle name="常规 2 4" xfId="154"/>
    <cellStyle name="强调文字颜色 6" xfId="155" builtinId="49"/>
    <cellStyle name="40% - 强调文字颜色 6" xfId="156" builtinId="51"/>
    <cellStyle name="超链接" xfId="157" builtinId="8"/>
    <cellStyle name="常规 2 13" xfId="158"/>
    <cellStyle name="千位分隔[0]" xfId="159" builtinId="6"/>
    <cellStyle name="常规 2 10" xfId="160"/>
    <cellStyle name="常规 2" xfId="161"/>
    <cellStyle name="标题 2" xfId="162" builtinId="17"/>
    <cellStyle name="常规 2 3" xfId="163"/>
    <cellStyle name="常规 2 11" xfId="164"/>
    <cellStyle name="链接单元格" xfId="165" builtinId="24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</dxf>
    <dxf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7"/>
  <sheetViews>
    <sheetView tabSelected="1" workbookViewId="0">
      <selection activeCell="A2" sqref="A2:P2"/>
    </sheetView>
  </sheetViews>
  <sheetFormatPr defaultColWidth="9" defaultRowHeight="25" customHeight="true"/>
  <cols>
    <col min="1" max="1" width="3.62666666666667" style="1" customWidth="true"/>
    <col min="2" max="2" width="4.2" style="1" customWidth="true"/>
    <col min="3" max="3" width="9.69333333333333" style="2" customWidth="true"/>
    <col min="4" max="4" width="6.93333333333333" style="1" customWidth="true"/>
    <col min="5" max="5" width="7.2" style="3" customWidth="true"/>
    <col min="6" max="6" width="5" style="1" customWidth="true"/>
    <col min="7" max="7" width="7.35333333333333" style="3" customWidth="true"/>
    <col min="8" max="8" width="3.8" style="4" customWidth="true"/>
    <col min="9" max="9" width="3.3" style="5" customWidth="true"/>
    <col min="10" max="10" width="7" style="3" customWidth="true"/>
    <col min="11" max="11" width="8.7" style="3" customWidth="true"/>
    <col min="12" max="12" width="6.7" style="3" customWidth="true"/>
    <col min="13" max="13" width="7.4" style="3" customWidth="true"/>
    <col min="14" max="14" width="8.7" style="3" customWidth="true"/>
    <col min="15" max="15" width="8.6" style="3" customWidth="true"/>
    <col min="16" max="16" width="10.3" style="3" customWidth="true"/>
    <col min="17" max="17" width="7.2" style="1" customWidth="true"/>
    <col min="18" max="16384" width="9" style="1"/>
  </cols>
  <sheetData>
    <row r="1" customHeight="true" spans="1:1">
      <c r="A1" s="6" t="s">
        <v>0</v>
      </c>
    </row>
    <row r="2" customHeight="true" spans="1:16">
      <c r="A2" s="7" t="s">
        <v>1</v>
      </c>
      <c r="B2" s="7"/>
      <c r="C2" s="8"/>
      <c r="D2" s="7"/>
      <c r="E2" s="7"/>
      <c r="F2" s="7"/>
      <c r="G2" s="7"/>
      <c r="H2" s="26"/>
      <c r="I2" s="7"/>
      <c r="J2" s="7"/>
      <c r="K2" s="7"/>
      <c r="L2" s="7"/>
      <c r="M2" s="7"/>
      <c r="N2" s="7"/>
      <c r="O2" s="7"/>
      <c r="P2" s="7"/>
    </row>
    <row r="4" customHeight="true" spans="1:17">
      <c r="A4" s="9" t="s">
        <v>2</v>
      </c>
      <c r="B4" s="9" t="s">
        <v>3</v>
      </c>
      <c r="C4" s="9" t="s">
        <v>4</v>
      </c>
      <c r="D4" s="9" t="s">
        <v>5</v>
      </c>
      <c r="E4" s="27" t="s">
        <v>6</v>
      </c>
      <c r="F4" s="9" t="s">
        <v>7</v>
      </c>
      <c r="G4" s="27" t="s">
        <v>8</v>
      </c>
      <c r="H4" s="28" t="s">
        <v>9</v>
      </c>
      <c r="I4" s="39" t="s">
        <v>10</v>
      </c>
      <c r="J4" s="27" t="s">
        <v>11</v>
      </c>
      <c r="K4" s="27"/>
      <c r="L4" s="27" t="s">
        <v>12</v>
      </c>
      <c r="M4" s="27"/>
      <c r="N4" s="27" t="s">
        <v>13</v>
      </c>
      <c r="O4" s="27"/>
      <c r="P4" s="27"/>
      <c r="Q4" s="41" t="s">
        <v>14</v>
      </c>
    </row>
    <row r="5" customHeight="true" spans="1:17">
      <c r="A5" s="9"/>
      <c r="B5" s="9"/>
      <c r="C5" s="9"/>
      <c r="D5" s="9"/>
      <c r="E5" s="27"/>
      <c r="F5" s="9"/>
      <c r="G5" s="27"/>
      <c r="H5" s="29"/>
      <c r="I5" s="39"/>
      <c r="J5" s="27" t="s">
        <v>15</v>
      </c>
      <c r="K5" s="27" t="s">
        <v>16</v>
      </c>
      <c r="L5" s="27" t="s">
        <v>15</v>
      </c>
      <c r="M5" s="27" t="s">
        <v>16</v>
      </c>
      <c r="N5" s="27" t="s">
        <v>17</v>
      </c>
      <c r="O5" s="27" t="s">
        <v>18</v>
      </c>
      <c r="P5" s="27"/>
      <c r="Q5" s="42"/>
    </row>
    <row r="6" customHeight="true" spans="1:17">
      <c r="A6" s="9"/>
      <c r="B6" s="9"/>
      <c r="C6" s="9"/>
      <c r="D6" s="9"/>
      <c r="E6" s="27"/>
      <c r="F6" s="9"/>
      <c r="G6" s="27"/>
      <c r="H6" s="30"/>
      <c r="I6" s="39"/>
      <c r="J6" s="27"/>
      <c r="K6" s="27"/>
      <c r="L6" s="27"/>
      <c r="M6" s="27"/>
      <c r="N6" s="27"/>
      <c r="O6" s="27" t="s">
        <v>19</v>
      </c>
      <c r="P6" s="27" t="s">
        <v>20</v>
      </c>
      <c r="Q6" s="43"/>
    </row>
    <row r="7" customHeight="true" spans="1:17">
      <c r="A7" s="10" t="s">
        <v>21</v>
      </c>
      <c r="B7" s="11"/>
      <c r="C7" s="12" t="s">
        <v>22</v>
      </c>
      <c r="D7" s="13">
        <f>D15+D37+D66+D105+D133+D153+D170+D180+D203+D206+D208+D210</f>
        <v>75860.9</v>
      </c>
      <c r="E7" s="13">
        <f>E15+E37+E66+E105+E133+E153+E170+E180+E203+E206+E208+E210</f>
        <v>71578.95</v>
      </c>
      <c r="F7" s="13"/>
      <c r="G7" s="13">
        <f>G15+G37+G66+G105+G133+G153+G170+G180+G203+G206+G208+G210</f>
        <v>75634.08</v>
      </c>
      <c r="H7" s="13"/>
      <c r="I7" s="13"/>
      <c r="J7" s="13">
        <f t="shared" ref="I7:P7" si="0">J15+J37+J66+J105+J133+J153+J170+J180+J203+J206+J208+J210</f>
        <v>72000.92</v>
      </c>
      <c r="K7" s="13">
        <f t="shared" si="0"/>
        <v>34269445.5</v>
      </c>
      <c r="L7" s="13">
        <f t="shared" si="0"/>
        <v>3633.16</v>
      </c>
      <c r="M7" s="13">
        <f t="shared" si="0"/>
        <v>856951.125</v>
      </c>
      <c r="N7" s="13">
        <f t="shared" si="0"/>
        <v>35126396.63</v>
      </c>
      <c r="O7" s="13">
        <f t="shared" si="0"/>
        <v>24563153.32</v>
      </c>
      <c r="P7" s="13">
        <f t="shared" si="0"/>
        <v>10563243.31</v>
      </c>
      <c r="Q7" s="44"/>
    </row>
    <row r="8" customHeight="true" spans="1:17">
      <c r="A8" s="14" t="s">
        <v>23</v>
      </c>
      <c r="B8" s="14" t="s">
        <v>24</v>
      </c>
      <c r="C8" s="14" t="s">
        <v>25</v>
      </c>
      <c r="D8" s="15">
        <v>100.4</v>
      </c>
      <c r="E8" s="31">
        <v>100.4</v>
      </c>
      <c r="F8" s="32">
        <v>1350</v>
      </c>
      <c r="G8" s="33">
        <v>100.4</v>
      </c>
      <c r="H8" s="34">
        <v>98</v>
      </c>
      <c r="I8" s="40">
        <v>500</v>
      </c>
      <c r="J8" s="33">
        <v>100.4</v>
      </c>
      <c r="K8" s="33">
        <f>J8*I8</f>
        <v>50200</v>
      </c>
      <c r="L8" s="33"/>
      <c r="M8" s="33"/>
      <c r="N8" s="33">
        <f>O8+P8</f>
        <v>50200</v>
      </c>
      <c r="O8" s="33">
        <f>(K8+M8)*60%</f>
        <v>30120</v>
      </c>
      <c r="P8" s="33">
        <f>(K8+M8)*40%</f>
        <v>20080</v>
      </c>
      <c r="Q8" s="44"/>
    </row>
    <row r="9" customHeight="true" spans="1:17">
      <c r="A9" s="14"/>
      <c r="B9" s="14"/>
      <c r="C9" s="14" t="s">
        <v>26</v>
      </c>
      <c r="D9" s="15">
        <v>176</v>
      </c>
      <c r="E9" s="31">
        <v>176</v>
      </c>
      <c r="F9" s="32">
        <v>1350</v>
      </c>
      <c r="G9" s="33">
        <v>176</v>
      </c>
      <c r="H9" s="34">
        <v>97</v>
      </c>
      <c r="I9" s="40">
        <v>500</v>
      </c>
      <c r="J9" s="33">
        <v>176</v>
      </c>
      <c r="K9" s="33">
        <f t="shared" ref="K9:K14" si="1">J9*I9</f>
        <v>88000</v>
      </c>
      <c r="L9" s="33"/>
      <c r="M9" s="33"/>
      <c r="N9" s="33">
        <f t="shared" ref="N9:N14" si="2">O9+P9</f>
        <v>88000</v>
      </c>
      <c r="O9" s="33">
        <f t="shared" ref="O9:O14" si="3">(K9+M9)*60%</f>
        <v>52800</v>
      </c>
      <c r="P9" s="33">
        <f t="shared" ref="P9:P14" si="4">(K9+M9)*40%</f>
        <v>35200</v>
      </c>
      <c r="Q9" s="44"/>
    </row>
    <row r="10" customHeight="true" spans="1:17">
      <c r="A10" s="14"/>
      <c r="B10" s="14" t="s">
        <v>27</v>
      </c>
      <c r="C10" s="14" t="s">
        <v>28</v>
      </c>
      <c r="D10" s="15">
        <v>136.4</v>
      </c>
      <c r="E10" s="31">
        <v>136.35</v>
      </c>
      <c r="F10" s="32">
        <v>1300</v>
      </c>
      <c r="G10" s="33">
        <v>136.35</v>
      </c>
      <c r="H10" s="34">
        <v>96</v>
      </c>
      <c r="I10" s="40">
        <v>500</v>
      </c>
      <c r="J10" s="33">
        <v>136.35</v>
      </c>
      <c r="K10" s="33">
        <f t="shared" si="1"/>
        <v>68175</v>
      </c>
      <c r="L10" s="33"/>
      <c r="M10" s="33"/>
      <c r="N10" s="33">
        <f t="shared" si="2"/>
        <v>68175</v>
      </c>
      <c r="O10" s="33">
        <f t="shared" si="3"/>
        <v>40905</v>
      </c>
      <c r="P10" s="33">
        <f t="shared" si="4"/>
        <v>27270</v>
      </c>
      <c r="Q10" s="44"/>
    </row>
    <row r="11" customHeight="true" spans="1:17">
      <c r="A11" s="14"/>
      <c r="B11" s="14"/>
      <c r="C11" s="14" t="s">
        <v>29</v>
      </c>
      <c r="D11" s="15">
        <v>134.9</v>
      </c>
      <c r="E11" s="31">
        <v>134.9</v>
      </c>
      <c r="F11" s="32">
        <v>1300</v>
      </c>
      <c r="G11" s="33">
        <v>134.9</v>
      </c>
      <c r="H11" s="34">
        <v>96</v>
      </c>
      <c r="I11" s="40">
        <v>500</v>
      </c>
      <c r="J11" s="33">
        <v>134.9</v>
      </c>
      <c r="K11" s="33">
        <f t="shared" si="1"/>
        <v>67450</v>
      </c>
      <c r="L11" s="33"/>
      <c r="M11" s="33"/>
      <c r="N11" s="33">
        <f t="shared" si="2"/>
        <v>67450</v>
      </c>
      <c r="O11" s="33">
        <f t="shared" si="3"/>
        <v>40470</v>
      </c>
      <c r="P11" s="33">
        <f t="shared" si="4"/>
        <v>26980</v>
      </c>
      <c r="Q11" s="44"/>
    </row>
    <row r="12" customHeight="true" spans="1:17">
      <c r="A12" s="14"/>
      <c r="B12" s="14"/>
      <c r="C12" s="14" t="s">
        <v>30</v>
      </c>
      <c r="D12" s="15">
        <v>110.4</v>
      </c>
      <c r="E12" s="31">
        <v>110.37</v>
      </c>
      <c r="F12" s="32">
        <v>1300</v>
      </c>
      <c r="G12" s="33">
        <v>110.37</v>
      </c>
      <c r="H12" s="34">
        <v>96</v>
      </c>
      <c r="I12" s="40">
        <v>500</v>
      </c>
      <c r="J12" s="33">
        <v>110.37</v>
      </c>
      <c r="K12" s="33">
        <f t="shared" si="1"/>
        <v>55185</v>
      </c>
      <c r="L12" s="33"/>
      <c r="M12" s="33"/>
      <c r="N12" s="33">
        <f t="shared" si="2"/>
        <v>55185</v>
      </c>
      <c r="O12" s="33">
        <f t="shared" si="3"/>
        <v>33111</v>
      </c>
      <c r="P12" s="33">
        <f t="shared" si="4"/>
        <v>22074</v>
      </c>
      <c r="Q12" s="44"/>
    </row>
    <row r="13" customHeight="true" spans="1:17">
      <c r="A13" s="14"/>
      <c r="B13" s="14"/>
      <c r="C13" s="14" t="s">
        <v>31</v>
      </c>
      <c r="D13" s="15">
        <v>100</v>
      </c>
      <c r="E13" s="31">
        <v>100</v>
      </c>
      <c r="F13" s="32">
        <v>1500</v>
      </c>
      <c r="G13" s="33">
        <v>100</v>
      </c>
      <c r="H13" s="34">
        <v>95</v>
      </c>
      <c r="I13" s="40">
        <v>500</v>
      </c>
      <c r="J13" s="33">
        <v>100</v>
      </c>
      <c r="K13" s="33">
        <f t="shared" si="1"/>
        <v>50000</v>
      </c>
      <c r="L13" s="33"/>
      <c r="M13" s="33"/>
      <c r="N13" s="33">
        <f t="shared" si="2"/>
        <v>50000</v>
      </c>
      <c r="O13" s="33">
        <f t="shared" si="3"/>
        <v>30000</v>
      </c>
      <c r="P13" s="33">
        <f t="shared" si="4"/>
        <v>20000</v>
      </c>
      <c r="Q13" s="44"/>
    </row>
    <row r="14" customHeight="true" spans="1:17">
      <c r="A14" s="14"/>
      <c r="B14" s="14" t="s">
        <v>32</v>
      </c>
      <c r="C14" s="14" t="s">
        <v>33</v>
      </c>
      <c r="D14" s="15">
        <v>821.2</v>
      </c>
      <c r="E14" s="31">
        <v>829.53</v>
      </c>
      <c r="F14" s="32">
        <v>1200</v>
      </c>
      <c r="G14" s="33">
        <v>821.2</v>
      </c>
      <c r="H14" s="34">
        <v>95</v>
      </c>
      <c r="I14" s="40">
        <v>500</v>
      </c>
      <c r="J14" s="33">
        <v>821.2</v>
      </c>
      <c r="K14" s="33">
        <f t="shared" si="1"/>
        <v>410600</v>
      </c>
      <c r="L14" s="33"/>
      <c r="M14" s="33"/>
      <c r="N14" s="33">
        <f t="shared" si="2"/>
        <v>410600</v>
      </c>
      <c r="O14" s="33">
        <f t="shared" si="3"/>
        <v>246360</v>
      </c>
      <c r="P14" s="33">
        <f t="shared" si="4"/>
        <v>164240</v>
      </c>
      <c r="Q14" s="44" t="s">
        <v>34</v>
      </c>
    </row>
    <row r="15" customHeight="true" spans="1:17">
      <c r="A15" s="16" t="s">
        <v>35</v>
      </c>
      <c r="B15" s="16"/>
      <c r="C15" s="17" t="s">
        <v>36</v>
      </c>
      <c r="D15" s="18">
        <f>SUM(D8:D14)</f>
        <v>1579.3</v>
      </c>
      <c r="E15" s="18">
        <f>SUM(E8:E14)</f>
        <v>1587.55</v>
      </c>
      <c r="F15" s="18"/>
      <c r="G15" s="18">
        <f>SUM(G8:G14)</f>
        <v>1579.22</v>
      </c>
      <c r="H15" s="18"/>
      <c r="I15" s="18"/>
      <c r="J15" s="18">
        <f t="shared" ref="I15:P15" si="5">SUM(J8:J14)</f>
        <v>1579.22</v>
      </c>
      <c r="K15" s="18">
        <f t="shared" si="5"/>
        <v>789610</v>
      </c>
      <c r="L15" s="18"/>
      <c r="M15" s="18"/>
      <c r="N15" s="18">
        <f t="shared" si="5"/>
        <v>789610</v>
      </c>
      <c r="O15" s="18">
        <f t="shared" si="5"/>
        <v>473766</v>
      </c>
      <c r="P15" s="18">
        <f t="shared" si="5"/>
        <v>315844</v>
      </c>
      <c r="Q15" s="44"/>
    </row>
    <row r="16" customHeight="true" spans="1:17">
      <c r="A16" s="14" t="s">
        <v>37</v>
      </c>
      <c r="B16" s="14" t="s">
        <v>38</v>
      </c>
      <c r="C16" s="14" t="s">
        <v>39</v>
      </c>
      <c r="D16" s="19">
        <v>1020</v>
      </c>
      <c r="E16" s="19">
        <v>1020</v>
      </c>
      <c r="F16" s="32">
        <v>1300</v>
      </c>
      <c r="G16" s="33">
        <v>1020</v>
      </c>
      <c r="H16" s="34">
        <v>97</v>
      </c>
      <c r="I16" s="40">
        <v>500</v>
      </c>
      <c r="J16" s="33">
        <v>1020</v>
      </c>
      <c r="K16" s="33">
        <f t="shared" ref="K16:K36" si="6">J16*I16</f>
        <v>510000</v>
      </c>
      <c r="L16" s="33"/>
      <c r="M16" s="33"/>
      <c r="N16" s="33">
        <f t="shared" ref="N16:N36" si="7">O16+P16</f>
        <v>510000</v>
      </c>
      <c r="O16" s="33">
        <f>(K16+M16)*70%</f>
        <v>357000</v>
      </c>
      <c r="P16" s="33">
        <f>(K16+M16)*30%</f>
        <v>153000</v>
      </c>
      <c r="Q16" s="44" t="s">
        <v>40</v>
      </c>
    </row>
    <row r="17" customHeight="true" spans="1:17">
      <c r="A17" s="14"/>
      <c r="B17" s="20" t="s">
        <v>41</v>
      </c>
      <c r="C17" s="14" t="s">
        <v>42</v>
      </c>
      <c r="D17" s="15">
        <v>569.7</v>
      </c>
      <c r="E17" s="15">
        <v>569.76</v>
      </c>
      <c r="F17" s="32">
        <v>1300</v>
      </c>
      <c r="G17" s="33">
        <v>569.7</v>
      </c>
      <c r="H17" s="34">
        <v>96</v>
      </c>
      <c r="I17" s="40">
        <v>500</v>
      </c>
      <c r="J17" s="33">
        <v>569.7</v>
      </c>
      <c r="K17" s="33">
        <f t="shared" si="6"/>
        <v>284850</v>
      </c>
      <c r="L17" s="33"/>
      <c r="M17" s="33"/>
      <c r="N17" s="33">
        <f t="shared" si="7"/>
        <v>284850</v>
      </c>
      <c r="O17" s="33">
        <f>(K17+M17)*70%</f>
        <v>199395</v>
      </c>
      <c r="P17" s="33">
        <f>(K17+M17)*30%</f>
        <v>85455</v>
      </c>
      <c r="Q17" s="44" t="s">
        <v>34</v>
      </c>
    </row>
    <row r="18" customHeight="true" spans="1:17">
      <c r="A18" s="14"/>
      <c r="B18" s="21"/>
      <c r="C18" s="14" t="s">
        <v>43</v>
      </c>
      <c r="D18" s="15">
        <v>18.6</v>
      </c>
      <c r="E18" s="35">
        <v>18.55</v>
      </c>
      <c r="F18" s="36">
        <v>1300</v>
      </c>
      <c r="G18" s="33">
        <v>18.55</v>
      </c>
      <c r="H18" s="34">
        <v>94</v>
      </c>
      <c r="I18" s="40">
        <v>475</v>
      </c>
      <c r="J18" s="33">
        <v>18.55</v>
      </c>
      <c r="K18" s="33">
        <f t="shared" si="6"/>
        <v>8811.25</v>
      </c>
      <c r="L18" s="33"/>
      <c r="M18" s="33"/>
      <c r="N18" s="33">
        <f t="shared" si="7"/>
        <v>8811.25</v>
      </c>
      <c r="O18" s="33">
        <v>6167.87</v>
      </c>
      <c r="P18" s="33">
        <v>2643.38</v>
      </c>
      <c r="Q18" s="44" t="s">
        <v>34</v>
      </c>
    </row>
    <row r="19" customHeight="true" spans="1:17">
      <c r="A19" s="14"/>
      <c r="B19" s="14" t="s">
        <v>44</v>
      </c>
      <c r="C19" s="14" t="s">
        <v>43</v>
      </c>
      <c r="D19" s="15">
        <v>492.3</v>
      </c>
      <c r="E19" s="35">
        <v>492.33</v>
      </c>
      <c r="F19" s="36">
        <v>1200</v>
      </c>
      <c r="G19" s="33">
        <v>492.3</v>
      </c>
      <c r="H19" s="34">
        <v>96</v>
      </c>
      <c r="I19" s="40">
        <v>500</v>
      </c>
      <c r="J19" s="33">
        <v>492.3</v>
      </c>
      <c r="K19" s="33">
        <f t="shared" si="6"/>
        <v>246150</v>
      </c>
      <c r="L19" s="33"/>
      <c r="M19" s="33"/>
      <c r="N19" s="33">
        <f t="shared" si="7"/>
        <v>246150</v>
      </c>
      <c r="O19" s="33">
        <f>(K19+M19)*70%</f>
        <v>172305</v>
      </c>
      <c r="P19" s="33">
        <f>(K19+M19)*30%</f>
        <v>73845</v>
      </c>
      <c r="Q19" s="44" t="s">
        <v>34</v>
      </c>
    </row>
    <row r="20" customHeight="true" spans="1:17">
      <c r="A20" s="14"/>
      <c r="B20" s="14" t="s">
        <v>45</v>
      </c>
      <c r="C20" s="14" t="s">
        <v>46</v>
      </c>
      <c r="D20" s="15">
        <v>688.5</v>
      </c>
      <c r="E20" s="15">
        <v>688.53</v>
      </c>
      <c r="F20" s="32">
        <v>1358</v>
      </c>
      <c r="G20" s="33">
        <v>688.5</v>
      </c>
      <c r="H20" s="34">
        <v>95</v>
      </c>
      <c r="I20" s="40">
        <v>500</v>
      </c>
      <c r="J20" s="33">
        <v>688.5</v>
      </c>
      <c r="K20" s="33">
        <f t="shared" si="6"/>
        <v>344250</v>
      </c>
      <c r="L20" s="33"/>
      <c r="M20" s="33"/>
      <c r="N20" s="33">
        <f t="shared" si="7"/>
        <v>344250</v>
      </c>
      <c r="O20" s="33">
        <f>(K20+M20)*70%</f>
        <v>240975</v>
      </c>
      <c r="P20" s="33">
        <f>(K20+M20)*30%</f>
        <v>103275</v>
      </c>
      <c r="Q20" s="44" t="s">
        <v>34</v>
      </c>
    </row>
    <row r="21" customHeight="true" spans="1:17">
      <c r="A21" s="14"/>
      <c r="B21" s="14" t="s">
        <v>47</v>
      </c>
      <c r="C21" s="14" t="s">
        <v>48</v>
      </c>
      <c r="D21" s="15">
        <v>199.4</v>
      </c>
      <c r="E21" s="31">
        <v>199.4</v>
      </c>
      <c r="F21" s="32">
        <v>1400</v>
      </c>
      <c r="G21" s="33">
        <v>199.4</v>
      </c>
      <c r="H21" s="34">
        <v>85</v>
      </c>
      <c r="I21" s="40">
        <v>450</v>
      </c>
      <c r="J21" s="33">
        <v>199.4</v>
      </c>
      <c r="K21" s="33">
        <f t="shared" si="6"/>
        <v>89730</v>
      </c>
      <c r="L21" s="33"/>
      <c r="M21" s="33"/>
      <c r="N21" s="33">
        <f t="shared" si="7"/>
        <v>89730</v>
      </c>
      <c r="O21" s="33">
        <f>(K21+M21)*70%</f>
        <v>62811</v>
      </c>
      <c r="P21" s="33">
        <f>(K21+M21)*30%</f>
        <v>26919</v>
      </c>
      <c r="Q21" s="44"/>
    </row>
    <row r="22" customHeight="true" spans="1:17">
      <c r="A22" s="14"/>
      <c r="B22" s="14"/>
      <c r="C22" s="14" t="s">
        <v>49</v>
      </c>
      <c r="D22" s="15">
        <v>411.1</v>
      </c>
      <c r="E22" s="15">
        <v>411.09</v>
      </c>
      <c r="F22" s="32">
        <v>1400</v>
      </c>
      <c r="G22" s="33">
        <v>411.09</v>
      </c>
      <c r="H22" s="34">
        <v>93</v>
      </c>
      <c r="I22" s="40">
        <v>475</v>
      </c>
      <c r="J22" s="33">
        <v>411.09</v>
      </c>
      <c r="K22" s="33">
        <f t="shared" si="6"/>
        <v>195267.75</v>
      </c>
      <c r="L22" s="33"/>
      <c r="M22" s="33"/>
      <c r="N22" s="33">
        <f t="shared" si="7"/>
        <v>195267.75</v>
      </c>
      <c r="O22" s="33">
        <v>136687.42</v>
      </c>
      <c r="P22" s="33">
        <v>58580.33</v>
      </c>
      <c r="Q22" s="44" t="s">
        <v>34</v>
      </c>
    </row>
    <row r="23" customHeight="true" spans="1:17">
      <c r="A23" s="14"/>
      <c r="B23" s="14" t="s">
        <v>50</v>
      </c>
      <c r="C23" s="14" t="s">
        <v>51</v>
      </c>
      <c r="D23" s="19">
        <v>531</v>
      </c>
      <c r="E23" s="15">
        <v>531</v>
      </c>
      <c r="F23" s="32">
        <v>1200</v>
      </c>
      <c r="G23" s="33">
        <v>531</v>
      </c>
      <c r="H23" s="34">
        <v>98</v>
      </c>
      <c r="I23" s="40">
        <v>500</v>
      </c>
      <c r="J23" s="33">
        <v>531</v>
      </c>
      <c r="K23" s="33">
        <f t="shared" si="6"/>
        <v>265500</v>
      </c>
      <c r="L23" s="33"/>
      <c r="M23" s="33"/>
      <c r="N23" s="33">
        <f t="shared" si="7"/>
        <v>265500</v>
      </c>
      <c r="O23" s="33">
        <f>(K23+M23)*70%</f>
        <v>185850</v>
      </c>
      <c r="P23" s="33">
        <f>(K23+M23)*30%</f>
        <v>79650</v>
      </c>
      <c r="Q23" s="44" t="s">
        <v>34</v>
      </c>
    </row>
    <row r="24" customHeight="true" spans="1:17">
      <c r="A24" s="14"/>
      <c r="B24" s="14"/>
      <c r="C24" s="14" t="s">
        <v>52</v>
      </c>
      <c r="D24" s="19">
        <v>177.6</v>
      </c>
      <c r="E24" s="15">
        <v>177.55</v>
      </c>
      <c r="F24" s="32">
        <v>1200</v>
      </c>
      <c r="G24" s="33">
        <v>177.55</v>
      </c>
      <c r="H24" s="34">
        <v>94</v>
      </c>
      <c r="I24" s="40">
        <v>475</v>
      </c>
      <c r="J24" s="33">
        <v>177.55</v>
      </c>
      <c r="K24" s="33">
        <f t="shared" si="6"/>
        <v>84336.25</v>
      </c>
      <c r="L24" s="33"/>
      <c r="M24" s="33"/>
      <c r="N24" s="33">
        <f t="shared" si="7"/>
        <v>84336.25</v>
      </c>
      <c r="O24" s="33">
        <v>59035.37</v>
      </c>
      <c r="P24" s="33">
        <v>25300.88</v>
      </c>
      <c r="Q24" s="44"/>
    </row>
    <row r="25" customHeight="true" spans="1:17">
      <c r="A25" s="14"/>
      <c r="B25" s="14" t="s">
        <v>53</v>
      </c>
      <c r="C25" s="14" t="s">
        <v>54</v>
      </c>
      <c r="D25" s="15">
        <v>1403.9</v>
      </c>
      <c r="E25" s="15">
        <v>1403.94</v>
      </c>
      <c r="F25" s="32">
        <v>1200</v>
      </c>
      <c r="G25" s="33">
        <v>1403.9</v>
      </c>
      <c r="H25" s="34">
        <v>96</v>
      </c>
      <c r="I25" s="40">
        <v>500</v>
      </c>
      <c r="J25" s="33">
        <v>1403.9</v>
      </c>
      <c r="K25" s="33">
        <f t="shared" si="6"/>
        <v>701950</v>
      </c>
      <c r="L25" s="33"/>
      <c r="M25" s="33"/>
      <c r="N25" s="33">
        <f t="shared" si="7"/>
        <v>701950</v>
      </c>
      <c r="O25" s="33">
        <f>(K25+M25)*70%</f>
        <v>491365</v>
      </c>
      <c r="P25" s="33">
        <f>(K25+M25)*30%</f>
        <v>210585</v>
      </c>
      <c r="Q25" s="44" t="s">
        <v>34</v>
      </c>
    </row>
    <row r="26" customHeight="true" spans="1:17">
      <c r="A26" s="14"/>
      <c r="B26" s="20" t="s">
        <v>55</v>
      </c>
      <c r="C26" s="14" t="s">
        <v>56</v>
      </c>
      <c r="D26" s="19">
        <v>2456.5</v>
      </c>
      <c r="E26" s="31">
        <v>2434.33</v>
      </c>
      <c r="F26" s="32">
        <v>1200</v>
      </c>
      <c r="G26" s="33">
        <v>2434.33</v>
      </c>
      <c r="H26" s="34">
        <v>95</v>
      </c>
      <c r="I26" s="40">
        <v>500</v>
      </c>
      <c r="J26" s="33">
        <v>2434.33</v>
      </c>
      <c r="K26" s="33">
        <f t="shared" si="6"/>
        <v>1217165</v>
      </c>
      <c r="L26" s="33"/>
      <c r="M26" s="33"/>
      <c r="N26" s="33">
        <f t="shared" si="7"/>
        <v>1217165</v>
      </c>
      <c r="O26" s="33">
        <f>(K26+M26)*70%</f>
        <v>852015.5</v>
      </c>
      <c r="P26" s="33">
        <f>(K26+M26)*30%</f>
        <v>365149.5</v>
      </c>
      <c r="Q26" s="44" t="s">
        <v>40</v>
      </c>
    </row>
    <row r="27" customHeight="true" spans="1:17">
      <c r="A27" s="14"/>
      <c r="B27" s="21"/>
      <c r="C27" s="14" t="s">
        <v>57</v>
      </c>
      <c r="D27" s="19">
        <v>218</v>
      </c>
      <c r="E27" s="37">
        <v>218</v>
      </c>
      <c r="F27" s="36">
        <v>1200</v>
      </c>
      <c r="G27" s="33">
        <v>218</v>
      </c>
      <c r="H27" s="34">
        <v>95</v>
      </c>
      <c r="I27" s="40">
        <v>500</v>
      </c>
      <c r="J27" s="33">
        <v>218</v>
      </c>
      <c r="K27" s="33">
        <f t="shared" si="6"/>
        <v>109000</v>
      </c>
      <c r="L27" s="33"/>
      <c r="M27" s="33"/>
      <c r="N27" s="33">
        <f t="shared" si="7"/>
        <v>109000</v>
      </c>
      <c r="O27" s="33">
        <f>(K27+M27)*70%</f>
        <v>76300</v>
      </c>
      <c r="P27" s="33">
        <f>(K27+M27)*30%</f>
        <v>32700</v>
      </c>
      <c r="Q27" s="44" t="s">
        <v>34</v>
      </c>
    </row>
    <row r="28" customHeight="true" spans="1:17">
      <c r="A28" s="14"/>
      <c r="B28" s="14" t="s">
        <v>58</v>
      </c>
      <c r="C28" s="14" t="s">
        <v>59</v>
      </c>
      <c r="D28" s="19">
        <v>232.3</v>
      </c>
      <c r="E28" s="31">
        <v>232.31</v>
      </c>
      <c r="F28" s="32">
        <v>1200</v>
      </c>
      <c r="G28" s="33">
        <v>232.3</v>
      </c>
      <c r="H28" s="34">
        <v>93</v>
      </c>
      <c r="I28" s="40">
        <v>475</v>
      </c>
      <c r="J28" s="33">
        <v>200</v>
      </c>
      <c r="K28" s="33">
        <f t="shared" si="6"/>
        <v>95000</v>
      </c>
      <c r="L28" s="33">
        <v>32.3</v>
      </c>
      <c r="M28" s="33">
        <f>L28*(I28/2)</f>
        <v>7671.25</v>
      </c>
      <c r="N28" s="33">
        <f t="shared" si="7"/>
        <v>102671.25</v>
      </c>
      <c r="O28" s="33">
        <v>71869.87</v>
      </c>
      <c r="P28" s="33">
        <v>30801.38</v>
      </c>
      <c r="Q28" s="44" t="s">
        <v>60</v>
      </c>
    </row>
    <row r="29" customHeight="true" spans="1:17">
      <c r="A29" s="14"/>
      <c r="B29" s="14" t="s">
        <v>61</v>
      </c>
      <c r="C29" s="14" t="s">
        <v>57</v>
      </c>
      <c r="D29" s="15">
        <v>756.4</v>
      </c>
      <c r="E29" s="35">
        <v>756.41</v>
      </c>
      <c r="F29" s="36">
        <v>1200</v>
      </c>
      <c r="G29" s="33">
        <v>756.4</v>
      </c>
      <c r="H29" s="34">
        <v>98</v>
      </c>
      <c r="I29" s="40">
        <v>500</v>
      </c>
      <c r="J29" s="33">
        <v>756.4</v>
      </c>
      <c r="K29" s="33">
        <f t="shared" si="6"/>
        <v>378200</v>
      </c>
      <c r="L29" s="33"/>
      <c r="M29" s="33"/>
      <c r="N29" s="33">
        <f t="shared" si="7"/>
        <v>378200</v>
      </c>
      <c r="O29" s="33">
        <f t="shared" ref="O29:O36" si="8">(K29+M29)*70%</f>
        <v>264740</v>
      </c>
      <c r="P29" s="33">
        <f t="shared" ref="P29:P36" si="9">(K29+M29)*30%</f>
        <v>113460</v>
      </c>
      <c r="Q29" s="44" t="s">
        <v>34</v>
      </c>
    </row>
    <row r="30" customHeight="true" spans="1:17">
      <c r="A30" s="14"/>
      <c r="B30" s="14" t="s">
        <v>62</v>
      </c>
      <c r="C30" s="14" t="s">
        <v>57</v>
      </c>
      <c r="D30" s="15">
        <v>20</v>
      </c>
      <c r="E30" s="38">
        <v>20</v>
      </c>
      <c r="F30" s="36">
        <v>1200</v>
      </c>
      <c r="G30" s="33">
        <v>20</v>
      </c>
      <c r="H30" s="34">
        <v>96</v>
      </c>
      <c r="I30" s="40">
        <v>500</v>
      </c>
      <c r="J30" s="33">
        <v>20</v>
      </c>
      <c r="K30" s="33">
        <f t="shared" si="6"/>
        <v>10000</v>
      </c>
      <c r="L30" s="33"/>
      <c r="M30" s="33"/>
      <c r="N30" s="33">
        <f t="shared" si="7"/>
        <v>10000</v>
      </c>
      <c r="O30" s="33">
        <f t="shared" si="8"/>
        <v>7000</v>
      </c>
      <c r="P30" s="33">
        <f t="shared" si="9"/>
        <v>3000</v>
      </c>
      <c r="Q30" s="44" t="s">
        <v>34</v>
      </c>
    </row>
    <row r="31" customHeight="true" spans="1:17">
      <c r="A31" s="14"/>
      <c r="B31" s="14" t="s">
        <v>63</v>
      </c>
      <c r="C31" s="14" t="s">
        <v>43</v>
      </c>
      <c r="D31" s="15">
        <v>571.6</v>
      </c>
      <c r="E31" s="37">
        <v>571.57</v>
      </c>
      <c r="F31" s="35">
        <v>1200</v>
      </c>
      <c r="G31" s="33">
        <v>571.57</v>
      </c>
      <c r="H31" s="34">
        <v>96</v>
      </c>
      <c r="I31" s="40">
        <v>500</v>
      </c>
      <c r="J31" s="33">
        <v>571.57</v>
      </c>
      <c r="K31" s="33">
        <f t="shared" si="6"/>
        <v>285785</v>
      </c>
      <c r="L31" s="33"/>
      <c r="M31" s="33"/>
      <c r="N31" s="33">
        <f t="shared" si="7"/>
        <v>285785</v>
      </c>
      <c r="O31" s="33">
        <f t="shared" si="8"/>
        <v>200049.5</v>
      </c>
      <c r="P31" s="33">
        <f t="shared" si="9"/>
        <v>85735.5</v>
      </c>
      <c r="Q31" s="44" t="s">
        <v>34</v>
      </c>
    </row>
    <row r="32" customHeight="true" spans="1:17">
      <c r="A32" s="14"/>
      <c r="B32" s="14" t="s">
        <v>64</v>
      </c>
      <c r="C32" s="14" t="s">
        <v>43</v>
      </c>
      <c r="D32" s="15">
        <v>452.2</v>
      </c>
      <c r="E32" s="35">
        <f>211.83+240.37</f>
        <v>452.2</v>
      </c>
      <c r="F32" s="36">
        <v>1200</v>
      </c>
      <c r="G32" s="33">
        <v>452.2</v>
      </c>
      <c r="H32" s="34">
        <v>95</v>
      </c>
      <c r="I32" s="40">
        <v>500</v>
      </c>
      <c r="J32" s="33">
        <v>452.2</v>
      </c>
      <c r="K32" s="33">
        <f t="shared" si="6"/>
        <v>226100</v>
      </c>
      <c r="L32" s="33"/>
      <c r="M32" s="33"/>
      <c r="N32" s="33">
        <f t="shared" si="7"/>
        <v>226100</v>
      </c>
      <c r="O32" s="33">
        <f t="shared" si="8"/>
        <v>158270</v>
      </c>
      <c r="P32" s="33">
        <f t="shared" si="9"/>
        <v>67830</v>
      </c>
      <c r="Q32" s="44" t="s">
        <v>34</v>
      </c>
    </row>
    <row r="33" customHeight="true" spans="1:17">
      <c r="A33" s="14"/>
      <c r="B33" s="14" t="s">
        <v>64</v>
      </c>
      <c r="C33" s="14" t="s">
        <v>65</v>
      </c>
      <c r="D33" s="15">
        <v>134.2</v>
      </c>
      <c r="E33" s="15">
        <v>134.19</v>
      </c>
      <c r="F33" s="32">
        <v>1200</v>
      </c>
      <c r="G33" s="33">
        <v>134.19</v>
      </c>
      <c r="H33" s="34">
        <v>95</v>
      </c>
      <c r="I33" s="40">
        <v>500</v>
      </c>
      <c r="J33" s="33">
        <v>134.19</v>
      </c>
      <c r="K33" s="33">
        <f t="shared" si="6"/>
        <v>67095</v>
      </c>
      <c r="L33" s="33"/>
      <c r="M33" s="33"/>
      <c r="N33" s="33">
        <f t="shared" si="7"/>
        <v>67095</v>
      </c>
      <c r="O33" s="33">
        <f t="shared" si="8"/>
        <v>46966.5</v>
      </c>
      <c r="P33" s="33">
        <f t="shared" si="9"/>
        <v>20128.5</v>
      </c>
      <c r="Q33" s="44"/>
    </row>
    <row r="34" customHeight="true" spans="1:17">
      <c r="A34" s="14"/>
      <c r="B34" s="14" t="s">
        <v>66</v>
      </c>
      <c r="C34" s="14" t="s">
        <v>67</v>
      </c>
      <c r="D34" s="22">
        <v>199.4</v>
      </c>
      <c r="E34" s="15">
        <v>199.39</v>
      </c>
      <c r="F34" s="32">
        <v>1300</v>
      </c>
      <c r="G34" s="33">
        <v>199.39</v>
      </c>
      <c r="H34" s="34">
        <v>95</v>
      </c>
      <c r="I34" s="40">
        <v>500</v>
      </c>
      <c r="J34" s="33">
        <v>199.39</v>
      </c>
      <c r="K34" s="33">
        <f t="shared" si="6"/>
        <v>99695</v>
      </c>
      <c r="L34" s="33"/>
      <c r="M34" s="33"/>
      <c r="N34" s="33">
        <f t="shared" si="7"/>
        <v>99695</v>
      </c>
      <c r="O34" s="33">
        <f t="shared" si="8"/>
        <v>69786.5</v>
      </c>
      <c r="P34" s="33">
        <f t="shared" si="9"/>
        <v>29908.5</v>
      </c>
      <c r="Q34" s="44"/>
    </row>
    <row r="35" customHeight="true" spans="1:17">
      <c r="A35" s="14"/>
      <c r="B35" s="14" t="s">
        <v>68</v>
      </c>
      <c r="C35" s="14" t="s">
        <v>43</v>
      </c>
      <c r="D35" s="22">
        <v>895.1</v>
      </c>
      <c r="E35" s="37">
        <v>895.12</v>
      </c>
      <c r="F35" s="36">
        <v>1200</v>
      </c>
      <c r="G35" s="33">
        <v>895.1</v>
      </c>
      <c r="H35" s="34">
        <v>97</v>
      </c>
      <c r="I35" s="40">
        <v>500</v>
      </c>
      <c r="J35" s="33">
        <v>895.1</v>
      </c>
      <c r="K35" s="33">
        <f t="shared" si="6"/>
        <v>447550</v>
      </c>
      <c r="L35" s="33"/>
      <c r="M35" s="33"/>
      <c r="N35" s="33">
        <f t="shared" si="7"/>
        <v>447550</v>
      </c>
      <c r="O35" s="33">
        <f t="shared" si="8"/>
        <v>313285</v>
      </c>
      <c r="P35" s="33">
        <f t="shared" si="9"/>
        <v>134265</v>
      </c>
      <c r="Q35" s="44" t="s">
        <v>34</v>
      </c>
    </row>
    <row r="36" customHeight="true" spans="1:17">
      <c r="A36" s="14"/>
      <c r="B36" s="14" t="s">
        <v>69</v>
      </c>
      <c r="C36" s="14" t="s">
        <v>70</v>
      </c>
      <c r="D36" s="15">
        <v>347.9</v>
      </c>
      <c r="E36" s="31">
        <v>347.83</v>
      </c>
      <c r="F36" s="32">
        <v>1215</v>
      </c>
      <c r="G36" s="33">
        <v>347.83</v>
      </c>
      <c r="H36" s="34">
        <v>95</v>
      </c>
      <c r="I36" s="40">
        <v>500</v>
      </c>
      <c r="J36" s="33">
        <v>347.83</v>
      </c>
      <c r="K36" s="33">
        <f t="shared" si="6"/>
        <v>173915</v>
      </c>
      <c r="L36" s="33"/>
      <c r="M36" s="33"/>
      <c r="N36" s="33">
        <f t="shared" si="7"/>
        <v>173915</v>
      </c>
      <c r="O36" s="33">
        <f t="shared" si="8"/>
        <v>121740.5</v>
      </c>
      <c r="P36" s="33">
        <f t="shared" si="9"/>
        <v>52174.5</v>
      </c>
      <c r="Q36" s="44" t="s">
        <v>34</v>
      </c>
    </row>
    <row r="37" customHeight="true" spans="1:17">
      <c r="A37" s="16" t="s">
        <v>35</v>
      </c>
      <c r="B37" s="16"/>
      <c r="C37" s="17" t="s">
        <v>71</v>
      </c>
      <c r="D37" s="16">
        <f>SUM(D16:D36)</f>
        <v>11795.7</v>
      </c>
      <c r="E37" s="16">
        <f>SUM(E16:E36)</f>
        <v>11773.5</v>
      </c>
      <c r="F37" s="16"/>
      <c r="G37" s="16">
        <f>SUM(G16:G36)</f>
        <v>11773.3</v>
      </c>
      <c r="H37" s="16"/>
      <c r="I37" s="16"/>
      <c r="J37" s="18">
        <f t="shared" ref="I37:P37" si="10">SUM(J16:J36)</f>
        <v>11741</v>
      </c>
      <c r="K37" s="16">
        <f t="shared" si="10"/>
        <v>5840350.25</v>
      </c>
      <c r="L37" s="16">
        <f t="shared" si="10"/>
        <v>32.3</v>
      </c>
      <c r="M37" s="16">
        <f t="shared" si="10"/>
        <v>7671.25</v>
      </c>
      <c r="N37" s="16">
        <f t="shared" si="10"/>
        <v>5848021.5</v>
      </c>
      <c r="O37" s="16">
        <f t="shared" si="10"/>
        <v>4093615.03</v>
      </c>
      <c r="P37" s="16">
        <f t="shared" si="10"/>
        <v>1754406.47</v>
      </c>
      <c r="Q37" s="44"/>
    </row>
    <row r="38" customHeight="true" spans="1:17">
      <c r="A38" s="14" t="s">
        <v>72</v>
      </c>
      <c r="B38" s="14" t="s">
        <v>73</v>
      </c>
      <c r="C38" s="14" t="s">
        <v>74</v>
      </c>
      <c r="D38" s="19">
        <v>140</v>
      </c>
      <c r="E38" s="15">
        <v>212</v>
      </c>
      <c r="F38" s="32">
        <v>1100</v>
      </c>
      <c r="G38" s="33">
        <v>140</v>
      </c>
      <c r="H38" s="34">
        <v>98</v>
      </c>
      <c r="I38" s="40">
        <v>500</v>
      </c>
      <c r="J38" s="33">
        <v>140</v>
      </c>
      <c r="K38" s="33">
        <f>I38*J38</f>
        <v>70000</v>
      </c>
      <c r="L38" s="33"/>
      <c r="M38" s="33"/>
      <c r="N38" s="33">
        <f>O38+P38</f>
        <v>70000</v>
      </c>
      <c r="O38" s="33">
        <f>(K38+M38)*70%</f>
        <v>49000</v>
      </c>
      <c r="P38" s="33">
        <f>(K38+M38)*30%</f>
        <v>21000</v>
      </c>
      <c r="Q38" s="44"/>
    </row>
    <row r="39" customHeight="true" spans="1:17">
      <c r="A39" s="14"/>
      <c r="B39" s="14" t="s">
        <v>75</v>
      </c>
      <c r="C39" s="14" t="s">
        <v>76</v>
      </c>
      <c r="D39" s="19">
        <v>135.3</v>
      </c>
      <c r="E39" s="15">
        <v>135.31</v>
      </c>
      <c r="F39" s="32">
        <v>1100</v>
      </c>
      <c r="G39" s="33">
        <v>135.3</v>
      </c>
      <c r="H39" s="34">
        <v>95</v>
      </c>
      <c r="I39" s="40">
        <v>500</v>
      </c>
      <c r="J39" s="33">
        <v>135.3</v>
      </c>
      <c r="K39" s="33">
        <f t="shared" ref="K39:K65" si="11">I39*J39</f>
        <v>67650</v>
      </c>
      <c r="L39" s="33"/>
      <c r="M39" s="33"/>
      <c r="N39" s="33">
        <f t="shared" ref="N39:N65" si="12">O39+P39</f>
        <v>67650</v>
      </c>
      <c r="O39" s="33">
        <f t="shared" ref="O39:O65" si="13">(K39+M39)*70%</f>
        <v>47355</v>
      </c>
      <c r="P39" s="33">
        <f t="shared" ref="P39:P65" si="14">(K39+M39)*30%</f>
        <v>20295</v>
      </c>
      <c r="Q39" s="44"/>
    </row>
    <row r="40" customHeight="true" spans="1:17">
      <c r="A40" s="14"/>
      <c r="B40" s="14" t="s">
        <v>77</v>
      </c>
      <c r="C40" s="14" t="s">
        <v>78</v>
      </c>
      <c r="D40" s="19">
        <v>1061.2</v>
      </c>
      <c r="E40" s="15">
        <v>1061.2</v>
      </c>
      <c r="F40" s="32">
        <v>1100</v>
      </c>
      <c r="G40" s="33">
        <v>1061.2</v>
      </c>
      <c r="H40" s="34">
        <v>79</v>
      </c>
      <c r="I40" s="40">
        <v>400</v>
      </c>
      <c r="J40" s="33">
        <v>200</v>
      </c>
      <c r="K40" s="33">
        <f t="shared" si="11"/>
        <v>80000</v>
      </c>
      <c r="L40" s="33">
        <v>861.2</v>
      </c>
      <c r="M40" s="33">
        <f>L40*400/2</f>
        <v>172240</v>
      </c>
      <c r="N40" s="33">
        <f t="shared" si="12"/>
        <v>252240</v>
      </c>
      <c r="O40" s="33">
        <f t="shared" si="13"/>
        <v>176568</v>
      </c>
      <c r="P40" s="33">
        <f t="shared" si="14"/>
        <v>75672</v>
      </c>
      <c r="Q40" s="44" t="s">
        <v>60</v>
      </c>
    </row>
    <row r="41" customHeight="true" spans="1:17">
      <c r="A41" s="14"/>
      <c r="B41" s="14" t="s">
        <v>79</v>
      </c>
      <c r="C41" s="14" t="s">
        <v>80</v>
      </c>
      <c r="D41" s="19">
        <v>160.2</v>
      </c>
      <c r="E41" s="15">
        <v>160.15</v>
      </c>
      <c r="F41" s="32">
        <v>1050</v>
      </c>
      <c r="G41" s="33">
        <v>160.15</v>
      </c>
      <c r="H41" s="34">
        <v>95</v>
      </c>
      <c r="I41" s="40">
        <v>500</v>
      </c>
      <c r="J41" s="33">
        <v>160.15</v>
      </c>
      <c r="K41" s="33">
        <f t="shared" si="11"/>
        <v>80075</v>
      </c>
      <c r="L41" s="33"/>
      <c r="M41" s="33"/>
      <c r="N41" s="33">
        <f t="shared" si="12"/>
        <v>80075</v>
      </c>
      <c r="O41" s="33">
        <f t="shared" si="13"/>
        <v>56052.5</v>
      </c>
      <c r="P41" s="33">
        <f t="shared" si="14"/>
        <v>24022.5</v>
      </c>
      <c r="Q41" s="44"/>
    </row>
    <row r="42" customHeight="true" spans="1:17">
      <c r="A42" s="14"/>
      <c r="B42" s="14" t="s">
        <v>81</v>
      </c>
      <c r="C42" s="14" t="s">
        <v>82</v>
      </c>
      <c r="D42" s="19">
        <v>194.8</v>
      </c>
      <c r="E42" s="15">
        <v>194.76</v>
      </c>
      <c r="F42" s="32">
        <v>1200</v>
      </c>
      <c r="G42" s="33">
        <v>194.76</v>
      </c>
      <c r="H42" s="34">
        <v>95</v>
      </c>
      <c r="I42" s="40">
        <v>500</v>
      </c>
      <c r="J42" s="33">
        <v>194.76</v>
      </c>
      <c r="K42" s="33">
        <f t="shared" si="11"/>
        <v>97380</v>
      </c>
      <c r="L42" s="33"/>
      <c r="M42" s="33"/>
      <c r="N42" s="33">
        <f t="shared" si="12"/>
        <v>97380</v>
      </c>
      <c r="O42" s="33">
        <f t="shared" si="13"/>
        <v>68166</v>
      </c>
      <c r="P42" s="33">
        <f t="shared" si="14"/>
        <v>29214</v>
      </c>
      <c r="Q42" s="44"/>
    </row>
    <row r="43" customHeight="true" spans="1:17">
      <c r="A43" s="14"/>
      <c r="B43" s="14"/>
      <c r="C43" s="14" t="s">
        <v>83</v>
      </c>
      <c r="D43" s="19">
        <v>162.3</v>
      </c>
      <c r="E43" s="15">
        <v>162.3</v>
      </c>
      <c r="F43" s="32">
        <v>1200</v>
      </c>
      <c r="G43" s="33">
        <v>162.3</v>
      </c>
      <c r="H43" s="34">
        <v>99</v>
      </c>
      <c r="I43" s="40">
        <v>500</v>
      </c>
      <c r="J43" s="33">
        <v>162.3</v>
      </c>
      <c r="K43" s="33">
        <f t="shared" si="11"/>
        <v>81150</v>
      </c>
      <c r="L43" s="33"/>
      <c r="M43" s="33"/>
      <c r="N43" s="33">
        <f t="shared" si="12"/>
        <v>81150</v>
      </c>
      <c r="O43" s="33">
        <f t="shared" si="13"/>
        <v>56805</v>
      </c>
      <c r="P43" s="33">
        <f t="shared" si="14"/>
        <v>24345</v>
      </c>
      <c r="Q43" s="44"/>
    </row>
    <row r="44" customHeight="true" spans="1:17">
      <c r="A44" s="14"/>
      <c r="B44" s="14"/>
      <c r="C44" s="14" t="s">
        <v>84</v>
      </c>
      <c r="D44" s="19">
        <v>119.6</v>
      </c>
      <c r="E44" s="15">
        <v>119.6</v>
      </c>
      <c r="F44" s="32">
        <v>1200</v>
      </c>
      <c r="G44" s="33">
        <v>119.6</v>
      </c>
      <c r="H44" s="34">
        <v>95</v>
      </c>
      <c r="I44" s="40">
        <v>500</v>
      </c>
      <c r="J44" s="33">
        <v>119.6</v>
      </c>
      <c r="K44" s="33">
        <f t="shared" si="11"/>
        <v>59800</v>
      </c>
      <c r="L44" s="33"/>
      <c r="M44" s="33"/>
      <c r="N44" s="33">
        <f t="shared" si="12"/>
        <v>59800</v>
      </c>
      <c r="O44" s="33">
        <f t="shared" si="13"/>
        <v>41860</v>
      </c>
      <c r="P44" s="33">
        <f t="shared" si="14"/>
        <v>17940</v>
      </c>
      <c r="Q44" s="44"/>
    </row>
    <row r="45" customHeight="true" spans="1:17">
      <c r="A45" s="14"/>
      <c r="B45" s="14" t="s">
        <v>85</v>
      </c>
      <c r="C45" s="9" t="s">
        <v>86</v>
      </c>
      <c r="D45" s="19">
        <v>146.3</v>
      </c>
      <c r="E45" s="22">
        <v>146.3</v>
      </c>
      <c r="F45" s="32">
        <v>1100</v>
      </c>
      <c r="G45" s="33">
        <v>146.3</v>
      </c>
      <c r="H45" s="34">
        <v>97</v>
      </c>
      <c r="I45" s="40">
        <v>500</v>
      </c>
      <c r="J45" s="33">
        <v>146.3</v>
      </c>
      <c r="K45" s="33">
        <f t="shared" si="11"/>
        <v>73150</v>
      </c>
      <c r="L45" s="33"/>
      <c r="M45" s="33"/>
      <c r="N45" s="33">
        <f t="shared" si="12"/>
        <v>73150</v>
      </c>
      <c r="O45" s="33">
        <f t="shared" si="13"/>
        <v>51205</v>
      </c>
      <c r="P45" s="33">
        <f t="shared" si="14"/>
        <v>21945</v>
      </c>
      <c r="Q45" s="44"/>
    </row>
    <row r="46" customHeight="true" spans="1:17">
      <c r="A46" s="14"/>
      <c r="B46" s="14"/>
      <c r="C46" s="9" t="s">
        <v>87</v>
      </c>
      <c r="D46" s="19">
        <v>120.2</v>
      </c>
      <c r="E46" s="22">
        <v>120.2</v>
      </c>
      <c r="F46" s="32">
        <v>1100</v>
      </c>
      <c r="G46" s="33">
        <v>120.2</v>
      </c>
      <c r="H46" s="34">
        <v>98</v>
      </c>
      <c r="I46" s="40">
        <v>500</v>
      </c>
      <c r="J46" s="33">
        <v>120.2</v>
      </c>
      <c r="K46" s="33">
        <f t="shared" si="11"/>
        <v>60100</v>
      </c>
      <c r="L46" s="33"/>
      <c r="M46" s="33"/>
      <c r="N46" s="33">
        <f t="shared" si="12"/>
        <v>60100</v>
      </c>
      <c r="O46" s="33">
        <f t="shared" si="13"/>
        <v>42070</v>
      </c>
      <c r="P46" s="33">
        <f t="shared" si="14"/>
        <v>18030</v>
      </c>
      <c r="Q46" s="44"/>
    </row>
    <row r="47" customHeight="true" spans="1:17">
      <c r="A47" s="14"/>
      <c r="B47" s="14"/>
      <c r="C47" s="9" t="s">
        <v>88</v>
      </c>
      <c r="D47" s="19">
        <v>565.3</v>
      </c>
      <c r="E47" s="22">
        <v>565.3</v>
      </c>
      <c r="F47" s="32">
        <v>1100</v>
      </c>
      <c r="G47" s="33">
        <v>565.3</v>
      </c>
      <c r="H47" s="34">
        <v>96</v>
      </c>
      <c r="I47" s="40">
        <v>500</v>
      </c>
      <c r="J47" s="33">
        <v>200</v>
      </c>
      <c r="K47" s="33">
        <f t="shared" si="11"/>
        <v>100000</v>
      </c>
      <c r="L47" s="33">
        <v>365.3</v>
      </c>
      <c r="M47" s="33">
        <f>L47*(I47/2)</f>
        <v>91325</v>
      </c>
      <c r="N47" s="33">
        <f t="shared" si="12"/>
        <v>191325</v>
      </c>
      <c r="O47" s="33">
        <f t="shared" si="13"/>
        <v>133927.5</v>
      </c>
      <c r="P47" s="33">
        <f t="shared" si="14"/>
        <v>57397.5</v>
      </c>
      <c r="Q47" s="44" t="s">
        <v>60</v>
      </c>
    </row>
    <row r="48" customHeight="true" spans="1:17">
      <c r="A48" s="14"/>
      <c r="B48" s="14" t="s">
        <v>89</v>
      </c>
      <c r="C48" s="14" t="s">
        <v>90</v>
      </c>
      <c r="D48" s="19">
        <v>1975.5</v>
      </c>
      <c r="E48" s="15">
        <v>1975.47</v>
      </c>
      <c r="F48" s="32">
        <v>1200</v>
      </c>
      <c r="G48" s="33">
        <v>1975.47</v>
      </c>
      <c r="H48" s="34">
        <v>96</v>
      </c>
      <c r="I48" s="40">
        <v>500</v>
      </c>
      <c r="J48" s="33">
        <v>1975.47</v>
      </c>
      <c r="K48" s="33">
        <f t="shared" si="11"/>
        <v>987735</v>
      </c>
      <c r="L48" s="33"/>
      <c r="M48" s="33"/>
      <c r="N48" s="33">
        <f t="shared" si="12"/>
        <v>987735</v>
      </c>
      <c r="O48" s="33">
        <f t="shared" si="13"/>
        <v>691414.5</v>
      </c>
      <c r="P48" s="33">
        <f t="shared" si="14"/>
        <v>296320.5</v>
      </c>
      <c r="Q48" s="44" t="s">
        <v>40</v>
      </c>
    </row>
    <row r="49" customHeight="true" spans="1:17">
      <c r="A49" s="14"/>
      <c r="B49" s="14" t="s">
        <v>91</v>
      </c>
      <c r="C49" s="23" t="s">
        <v>92</v>
      </c>
      <c r="D49" s="19">
        <v>208.7</v>
      </c>
      <c r="E49" s="15">
        <v>208.7</v>
      </c>
      <c r="F49" s="32">
        <v>1200</v>
      </c>
      <c r="G49" s="33">
        <v>208.7</v>
      </c>
      <c r="H49" s="34">
        <v>96</v>
      </c>
      <c r="I49" s="40">
        <v>500</v>
      </c>
      <c r="J49" s="33">
        <v>200</v>
      </c>
      <c r="K49" s="33">
        <f t="shared" si="11"/>
        <v>100000</v>
      </c>
      <c r="L49" s="33">
        <v>8.7</v>
      </c>
      <c r="M49" s="33">
        <f>L49*(I49/2)</f>
        <v>2175</v>
      </c>
      <c r="N49" s="33">
        <f t="shared" si="12"/>
        <v>102175</v>
      </c>
      <c r="O49" s="33">
        <f t="shared" si="13"/>
        <v>71522.5</v>
      </c>
      <c r="P49" s="33">
        <f t="shared" si="14"/>
        <v>30652.5</v>
      </c>
      <c r="Q49" s="44" t="s">
        <v>60</v>
      </c>
    </row>
    <row r="50" customHeight="true" spans="1:17">
      <c r="A50" s="14"/>
      <c r="B50" s="14"/>
      <c r="C50" s="14" t="s">
        <v>93</v>
      </c>
      <c r="D50" s="19">
        <v>193.9</v>
      </c>
      <c r="E50" s="15">
        <v>193.9</v>
      </c>
      <c r="F50" s="32">
        <v>1200</v>
      </c>
      <c r="G50" s="33">
        <v>193.9</v>
      </c>
      <c r="H50" s="34">
        <v>95</v>
      </c>
      <c r="I50" s="40">
        <v>500</v>
      </c>
      <c r="J50" s="33">
        <v>193.9</v>
      </c>
      <c r="K50" s="33">
        <f t="shared" si="11"/>
        <v>96950</v>
      </c>
      <c r="L50" s="33"/>
      <c r="M50" s="33"/>
      <c r="N50" s="33">
        <f t="shared" si="12"/>
        <v>96950</v>
      </c>
      <c r="O50" s="33">
        <f t="shared" si="13"/>
        <v>67865</v>
      </c>
      <c r="P50" s="33">
        <f t="shared" si="14"/>
        <v>29085</v>
      </c>
      <c r="Q50" s="44"/>
    </row>
    <row r="51" customHeight="true" spans="1:17">
      <c r="A51" s="14"/>
      <c r="B51" s="14"/>
      <c r="C51" s="14" t="s">
        <v>94</v>
      </c>
      <c r="D51" s="19">
        <v>192.6</v>
      </c>
      <c r="E51" s="15">
        <v>192.6</v>
      </c>
      <c r="F51" s="32">
        <v>1200</v>
      </c>
      <c r="G51" s="33">
        <v>192.6</v>
      </c>
      <c r="H51" s="34">
        <v>95</v>
      </c>
      <c r="I51" s="40">
        <v>500</v>
      </c>
      <c r="J51" s="33">
        <v>192.6</v>
      </c>
      <c r="K51" s="33">
        <f t="shared" si="11"/>
        <v>96300</v>
      </c>
      <c r="L51" s="33"/>
      <c r="M51" s="33"/>
      <c r="N51" s="33">
        <f t="shared" si="12"/>
        <v>96300</v>
      </c>
      <c r="O51" s="33">
        <f t="shared" si="13"/>
        <v>67410</v>
      </c>
      <c r="P51" s="33">
        <f t="shared" si="14"/>
        <v>28890</v>
      </c>
      <c r="Q51" s="44"/>
    </row>
    <row r="52" customHeight="true" spans="1:17">
      <c r="A52" s="14"/>
      <c r="B52" s="14" t="s">
        <v>95</v>
      </c>
      <c r="C52" s="14" t="s">
        <v>96</v>
      </c>
      <c r="D52" s="19">
        <v>2152.3</v>
      </c>
      <c r="E52" s="15">
        <v>2152.3</v>
      </c>
      <c r="F52" s="32">
        <v>1200</v>
      </c>
      <c r="G52" s="33">
        <v>2152.3</v>
      </c>
      <c r="H52" s="34">
        <v>87</v>
      </c>
      <c r="I52" s="40">
        <v>450</v>
      </c>
      <c r="J52" s="33">
        <v>2152.3</v>
      </c>
      <c r="K52" s="33">
        <f t="shared" si="11"/>
        <v>968535</v>
      </c>
      <c r="L52" s="33"/>
      <c r="M52" s="33"/>
      <c r="N52" s="33">
        <f t="shared" si="12"/>
        <v>968535</v>
      </c>
      <c r="O52" s="33">
        <f t="shared" si="13"/>
        <v>677974.5</v>
      </c>
      <c r="P52" s="33">
        <f t="shared" si="14"/>
        <v>290560.5</v>
      </c>
      <c r="Q52" s="44" t="s">
        <v>97</v>
      </c>
    </row>
    <row r="53" customHeight="true" spans="1:17">
      <c r="A53" s="14"/>
      <c r="B53" s="14"/>
      <c r="C53" s="14" t="s">
        <v>98</v>
      </c>
      <c r="D53" s="19">
        <v>101.1</v>
      </c>
      <c r="E53" s="15">
        <v>101.1</v>
      </c>
      <c r="F53" s="32">
        <v>1200</v>
      </c>
      <c r="G53" s="33">
        <v>101.1</v>
      </c>
      <c r="H53" s="34">
        <v>99</v>
      </c>
      <c r="I53" s="40">
        <v>500</v>
      </c>
      <c r="J53" s="33">
        <v>101.1</v>
      </c>
      <c r="K53" s="33">
        <f t="shared" si="11"/>
        <v>50550</v>
      </c>
      <c r="L53" s="33"/>
      <c r="M53" s="33"/>
      <c r="N53" s="33">
        <f t="shared" si="12"/>
        <v>50550</v>
      </c>
      <c r="O53" s="33">
        <f t="shared" si="13"/>
        <v>35385</v>
      </c>
      <c r="P53" s="33">
        <f t="shared" si="14"/>
        <v>15165</v>
      </c>
      <c r="Q53" s="44"/>
    </row>
    <row r="54" customHeight="true" spans="1:17">
      <c r="A54" s="14"/>
      <c r="B54" s="14" t="s">
        <v>99</v>
      </c>
      <c r="C54" s="24" t="s">
        <v>100</v>
      </c>
      <c r="D54" s="19">
        <v>200</v>
      </c>
      <c r="E54" s="19">
        <v>200</v>
      </c>
      <c r="F54" s="32">
        <v>1300</v>
      </c>
      <c r="G54" s="33">
        <v>200</v>
      </c>
      <c r="H54" s="34">
        <v>98</v>
      </c>
      <c r="I54" s="40">
        <v>500</v>
      </c>
      <c r="J54" s="33">
        <v>200</v>
      </c>
      <c r="K54" s="33">
        <f t="shared" si="11"/>
        <v>100000</v>
      </c>
      <c r="L54" s="33"/>
      <c r="M54" s="33"/>
      <c r="N54" s="33">
        <f t="shared" si="12"/>
        <v>100000</v>
      </c>
      <c r="O54" s="33">
        <f t="shared" si="13"/>
        <v>70000</v>
      </c>
      <c r="P54" s="33">
        <f t="shared" si="14"/>
        <v>30000</v>
      </c>
      <c r="Q54" s="44"/>
    </row>
    <row r="55" customHeight="true" spans="1:17">
      <c r="A55" s="14"/>
      <c r="B55" s="14"/>
      <c r="C55" s="25" t="s">
        <v>101</v>
      </c>
      <c r="D55" s="19">
        <v>200</v>
      </c>
      <c r="E55" s="19">
        <v>200</v>
      </c>
      <c r="F55" s="32">
        <v>1300</v>
      </c>
      <c r="G55" s="33">
        <v>200</v>
      </c>
      <c r="H55" s="34">
        <v>96</v>
      </c>
      <c r="I55" s="40">
        <v>500</v>
      </c>
      <c r="J55" s="33">
        <v>200</v>
      </c>
      <c r="K55" s="33">
        <f t="shared" si="11"/>
        <v>100000</v>
      </c>
      <c r="L55" s="33"/>
      <c r="M55" s="33"/>
      <c r="N55" s="33">
        <f t="shared" si="12"/>
        <v>100000</v>
      </c>
      <c r="O55" s="33">
        <f t="shared" si="13"/>
        <v>70000</v>
      </c>
      <c r="P55" s="33">
        <f t="shared" si="14"/>
        <v>30000</v>
      </c>
      <c r="Q55" s="44"/>
    </row>
    <row r="56" customHeight="true" spans="1:17">
      <c r="A56" s="14"/>
      <c r="B56" s="14"/>
      <c r="C56" s="25" t="s">
        <v>102</v>
      </c>
      <c r="D56" s="19">
        <v>200</v>
      </c>
      <c r="E56" s="19">
        <v>200</v>
      </c>
      <c r="F56" s="32">
        <v>1300</v>
      </c>
      <c r="G56" s="33">
        <v>200</v>
      </c>
      <c r="H56" s="34">
        <v>98</v>
      </c>
      <c r="I56" s="40">
        <v>500</v>
      </c>
      <c r="J56" s="33">
        <v>200</v>
      </c>
      <c r="K56" s="33">
        <f t="shared" si="11"/>
        <v>100000</v>
      </c>
      <c r="L56" s="33"/>
      <c r="M56" s="33"/>
      <c r="N56" s="33">
        <f t="shared" si="12"/>
        <v>100000</v>
      </c>
      <c r="O56" s="33">
        <f t="shared" si="13"/>
        <v>70000</v>
      </c>
      <c r="P56" s="33">
        <f t="shared" si="14"/>
        <v>30000</v>
      </c>
      <c r="Q56" s="44"/>
    </row>
    <row r="57" customHeight="true" spans="1:17">
      <c r="A57" s="14"/>
      <c r="B57" s="14"/>
      <c r="C57" s="25" t="s">
        <v>103</v>
      </c>
      <c r="D57" s="19">
        <v>130</v>
      </c>
      <c r="E57" s="19">
        <v>130</v>
      </c>
      <c r="F57" s="32">
        <v>1300</v>
      </c>
      <c r="G57" s="33">
        <v>130</v>
      </c>
      <c r="H57" s="34">
        <v>98</v>
      </c>
      <c r="I57" s="40">
        <v>500</v>
      </c>
      <c r="J57" s="33">
        <v>130</v>
      </c>
      <c r="K57" s="33">
        <f t="shared" si="11"/>
        <v>65000</v>
      </c>
      <c r="L57" s="33"/>
      <c r="M57" s="33"/>
      <c r="N57" s="33">
        <f t="shared" si="12"/>
        <v>65000</v>
      </c>
      <c r="O57" s="33">
        <f t="shared" si="13"/>
        <v>45500</v>
      </c>
      <c r="P57" s="33">
        <f t="shared" si="14"/>
        <v>19500</v>
      </c>
      <c r="Q57" s="44"/>
    </row>
    <row r="58" customHeight="true" spans="1:17">
      <c r="A58" s="14"/>
      <c r="B58" s="14"/>
      <c r="C58" s="25" t="s">
        <v>104</v>
      </c>
      <c r="D58" s="19">
        <v>234</v>
      </c>
      <c r="E58" s="19">
        <v>234</v>
      </c>
      <c r="F58" s="32">
        <v>1200</v>
      </c>
      <c r="G58" s="33">
        <v>234</v>
      </c>
      <c r="H58" s="34">
        <v>97</v>
      </c>
      <c r="I58" s="40">
        <v>500</v>
      </c>
      <c r="J58" s="33">
        <v>234</v>
      </c>
      <c r="K58" s="33">
        <f t="shared" si="11"/>
        <v>117000</v>
      </c>
      <c r="L58" s="33"/>
      <c r="M58" s="33"/>
      <c r="N58" s="33">
        <f t="shared" si="12"/>
        <v>117000</v>
      </c>
      <c r="O58" s="33">
        <f t="shared" si="13"/>
        <v>81900</v>
      </c>
      <c r="P58" s="33">
        <f t="shared" si="14"/>
        <v>35100</v>
      </c>
      <c r="Q58" s="44" t="s">
        <v>34</v>
      </c>
    </row>
    <row r="59" customHeight="true" spans="1:17">
      <c r="A59" s="14"/>
      <c r="B59" s="14"/>
      <c r="C59" s="25" t="s">
        <v>105</v>
      </c>
      <c r="D59" s="19">
        <v>200</v>
      </c>
      <c r="E59" s="19">
        <v>200</v>
      </c>
      <c r="F59" s="32">
        <v>1300</v>
      </c>
      <c r="G59" s="33">
        <v>200</v>
      </c>
      <c r="H59" s="34">
        <v>97</v>
      </c>
      <c r="I59" s="40">
        <v>500</v>
      </c>
      <c r="J59" s="33">
        <v>200</v>
      </c>
      <c r="K59" s="33">
        <f t="shared" si="11"/>
        <v>100000</v>
      </c>
      <c r="L59" s="33"/>
      <c r="M59" s="33"/>
      <c r="N59" s="33">
        <f t="shared" si="12"/>
        <v>100000</v>
      </c>
      <c r="O59" s="33">
        <f t="shared" si="13"/>
        <v>70000</v>
      </c>
      <c r="P59" s="33">
        <f t="shared" si="14"/>
        <v>30000</v>
      </c>
      <c r="Q59" s="44"/>
    </row>
    <row r="60" customHeight="true" spans="1:17">
      <c r="A60" s="14"/>
      <c r="B60" s="14"/>
      <c r="C60" s="25" t="s">
        <v>106</v>
      </c>
      <c r="D60" s="19">
        <v>190</v>
      </c>
      <c r="E60" s="19">
        <v>190</v>
      </c>
      <c r="F60" s="32">
        <v>1300</v>
      </c>
      <c r="G60" s="33">
        <v>190</v>
      </c>
      <c r="H60" s="34">
        <v>96</v>
      </c>
      <c r="I60" s="40">
        <v>500</v>
      </c>
      <c r="J60" s="33">
        <v>190</v>
      </c>
      <c r="K60" s="33">
        <f t="shared" si="11"/>
        <v>95000</v>
      </c>
      <c r="L60" s="33"/>
      <c r="M60" s="33"/>
      <c r="N60" s="33">
        <f t="shared" si="12"/>
        <v>95000</v>
      </c>
      <c r="O60" s="33">
        <f t="shared" si="13"/>
        <v>66500</v>
      </c>
      <c r="P60" s="33">
        <f t="shared" si="14"/>
        <v>28500</v>
      </c>
      <c r="Q60" s="44"/>
    </row>
    <row r="61" customHeight="true" spans="1:17">
      <c r="A61" s="14"/>
      <c r="B61" s="14"/>
      <c r="C61" s="25" t="s">
        <v>107</v>
      </c>
      <c r="D61" s="19">
        <v>204</v>
      </c>
      <c r="E61" s="19">
        <v>204</v>
      </c>
      <c r="F61" s="32">
        <v>1300</v>
      </c>
      <c r="G61" s="33">
        <v>204</v>
      </c>
      <c r="H61" s="34">
        <v>97</v>
      </c>
      <c r="I61" s="40">
        <v>500</v>
      </c>
      <c r="J61" s="33">
        <v>200</v>
      </c>
      <c r="K61" s="33">
        <f t="shared" si="11"/>
        <v>100000</v>
      </c>
      <c r="L61" s="33">
        <v>4</v>
      </c>
      <c r="M61" s="33">
        <f>L61*(I61/2)</f>
        <v>1000</v>
      </c>
      <c r="N61" s="33">
        <f t="shared" si="12"/>
        <v>101000</v>
      </c>
      <c r="O61" s="33">
        <f t="shared" si="13"/>
        <v>70700</v>
      </c>
      <c r="P61" s="33">
        <f t="shared" si="14"/>
        <v>30300</v>
      </c>
      <c r="Q61" s="44" t="s">
        <v>60</v>
      </c>
    </row>
    <row r="62" customHeight="true" spans="1:17">
      <c r="A62" s="14"/>
      <c r="B62" s="14"/>
      <c r="C62" s="25" t="s">
        <v>108</v>
      </c>
      <c r="D62" s="19">
        <v>238</v>
      </c>
      <c r="E62" s="19">
        <v>238</v>
      </c>
      <c r="F62" s="32">
        <v>1300</v>
      </c>
      <c r="G62" s="33">
        <v>238</v>
      </c>
      <c r="H62" s="34">
        <v>96</v>
      </c>
      <c r="I62" s="40">
        <v>500</v>
      </c>
      <c r="J62" s="33">
        <v>238</v>
      </c>
      <c r="K62" s="33">
        <f t="shared" si="11"/>
        <v>119000</v>
      </c>
      <c r="L62" s="33"/>
      <c r="M62" s="33"/>
      <c r="N62" s="33">
        <f t="shared" si="12"/>
        <v>119000</v>
      </c>
      <c r="O62" s="33">
        <f t="shared" si="13"/>
        <v>83300</v>
      </c>
      <c r="P62" s="33">
        <f t="shared" si="14"/>
        <v>35700</v>
      </c>
      <c r="Q62" s="44" t="s">
        <v>34</v>
      </c>
    </row>
    <row r="63" customHeight="true" spans="1:17">
      <c r="A63" s="14"/>
      <c r="B63" s="14" t="s">
        <v>77</v>
      </c>
      <c r="C63" s="25" t="s">
        <v>109</v>
      </c>
      <c r="D63" s="19">
        <v>2599.1</v>
      </c>
      <c r="E63" s="19">
        <v>2599.1</v>
      </c>
      <c r="F63" s="32">
        <v>1100</v>
      </c>
      <c r="G63" s="33">
        <v>2599.1</v>
      </c>
      <c r="H63" s="34">
        <v>97</v>
      </c>
      <c r="I63" s="40">
        <v>500</v>
      </c>
      <c r="J63" s="33">
        <v>2599.1</v>
      </c>
      <c r="K63" s="33">
        <f t="shared" si="11"/>
        <v>1299550</v>
      </c>
      <c r="L63" s="33"/>
      <c r="M63" s="33"/>
      <c r="N63" s="33">
        <f t="shared" si="12"/>
        <v>1299550</v>
      </c>
      <c r="O63" s="33">
        <f t="shared" si="13"/>
        <v>909685</v>
      </c>
      <c r="P63" s="33">
        <f t="shared" si="14"/>
        <v>389865</v>
      </c>
      <c r="Q63" s="44" t="s">
        <v>34</v>
      </c>
    </row>
    <row r="64" customHeight="true" spans="1:17">
      <c r="A64" s="14"/>
      <c r="B64" s="14" t="s">
        <v>75</v>
      </c>
      <c r="C64" s="25" t="s">
        <v>110</v>
      </c>
      <c r="D64" s="19">
        <v>624.9</v>
      </c>
      <c r="E64" s="31">
        <v>624.85</v>
      </c>
      <c r="F64" s="32">
        <v>1250</v>
      </c>
      <c r="G64" s="33">
        <v>624.85</v>
      </c>
      <c r="H64" s="34">
        <v>94</v>
      </c>
      <c r="I64" s="40">
        <v>475</v>
      </c>
      <c r="J64" s="33">
        <v>200</v>
      </c>
      <c r="K64" s="33">
        <f t="shared" si="11"/>
        <v>95000</v>
      </c>
      <c r="L64" s="33">
        <v>424.85</v>
      </c>
      <c r="M64" s="33">
        <f>L64*(I64/2)</f>
        <v>100901.875</v>
      </c>
      <c r="N64" s="33">
        <f t="shared" si="12"/>
        <v>195901.88</v>
      </c>
      <c r="O64" s="33">
        <v>137131.32</v>
      </c>
      <c r="P64" s="33">
        <v>58770.56</v>
      </c>
      <c r="Q64" s="44" t="s">
        <v>60</v>
      </c>
    </row>
    <row r="65" customHeight="true" spans="1:17">
      <c r="A65" s="14"/>
      <c r="B65" s="14" t="s">
        <v>111</v>
      </c>
      <c r="C65" s="14" t="s">
        <v>112</v>
      </c>
      <c r="D65" s="19">
        <v>254</v>
      </c>
      <c r="E65" s="15">
        <v>254</v>
      </c>
      <c r="F65" s="32">
        <v>1050</v>
      </c>
      <c r="G65" s="33">
        <v>254</v>
      </c>
      <c r="H65" s="34">
        <v>97</v>
      </c>
      <c r="I65" s="40">
        <v>500</v>
      </c>
      <c r="J65" s="33">
        <v>254</v>
      </c>
      <c r="K65" s="33">
        <f t="shared" si="11"/>
        <v>127000</v>
      </c>
      <c r="L65" s="33"/>
      <c r="M65" s="33"/>
      <c r="N65" s="33">
        <f t="shared" si="12"/>
        <v>127000</v>
      </c>
      <c r="O65" s="33">
        <f t="shared" si="13"/>
        <v>88900</v>
      </c>
      <c r="P65" s="33">
        <f t="shared" si="14"/>
        <v>38100</v>
      </c>
      <c r="Q65" s="44" t="s">
        <v>34</v>
      </c>
    </row>
    <row r="66" customHeight="true" spans="1:17">
      <c r="A66" s="16" t="s">
        <v>35</v>
      </c>
      <c r="B66" s="16"/>
      <c r="C66" s="17" t="s">
        <v>113</v>
      </c>
      <c r="D66" s="16">
        <f>SUM(D38:D65)</f>
        <v>12903.3</v>
      </c>
      <c r="E66" s="16">
        <f>SUM(E38:E65)</f>
        <v>12975.14</v>
      </c>
      <c r="F66" s="16"/>
      <c r="G66" s="16">
        <f>SUM(G38:G65)</f>
        <v>12903.13</v>
      </c>
      <c r="H66" s="16"/>
      <c r="I66" s="16"/>
      <c r="J66" s="16">
        <f t="shared" ref="I66:P66" si="15">SUM(J38:J65)</f>
        <v>11239.08</v>
      </c>
      <c r="K66" s="18">
        <f t="shared" si="15"/>
        <v>5486925</v>
      </c>
      <c r="L66" s="18">
        <f t="shared" si="15"/>
        <v>1664.05</v>
      </c>
      <c r="M66" s="18">
        <f t="shared" si="15"/>
        <v>367641.875</v>
      </c>
      <c r="N66" s="18">
        <f t="shared" si="15"/>
        <v>5854566.88</v>
      </c>
      <c r="O66" s="18">
        <f t="shared" si="15"/>
        <v>4098196.82</v>
      </c>
      <c r="P66" s="18">
        <f t="shared" si="15"/>
        <v>1756370.06</v>
      </c>
      <c r="Q66" s="44"/>
    </row>
    <row r="67" customHeight="true" spans="1:17">
      <c r="A67" s="14" t="s">
        <v>114</v>
      </c>
      <c r="B67" s="20" t="s">
        <v>115</v>
      </c>
      <c r="C67" s="14" t="s">
        <v>116</v>
      </c>
      <c r="D67" s="15">
        <v>100.6</v>
      </c>
      <c r="E67" s="15">
        <v>100.6</v>
      </c>
      <c r="F67" s="32">
        <v>1200</v>
      </c>
      <c r="G67" s="33">
        <v>100.6</v>
      </c>
      <c r="H67" s="34">
        <v>98</v>
      </c>
      <c r="I67" s="40">
        <v>500</v>
      </c>
      <c r="J67" s="33">
        <v>100.6</v>
      </c>
      <c r="K67" s="33">
        <f>J67*I67</f>
        <v>50300</v>
      </c>
      <c r="L67" s="33"/>
      <c r="M67" s="33"/>
      <c r="N67" s="33">
        <f>O67+P67</f>
        <v>50300</v>
      </c>
      <c r="O67" s="33">
        <f>(K67+M67)*60%</f>
        <v>30180</v>
      </c>
      <c r="P67" s="33">
        <f>(K67+M67)*40%</f>
        <v>20120</v>
      </c>
      <c r="Q67" s="44"/>
    </row>
    <row r="68" customHeight="true" spans="1:17">
      <c r="A68" s="14"/>
      <c r="B68" s="45"/>
      <c r="C68" s="14" t="s">
        <v>117</v>
      </c>
      <c r="D68" s="15">
        <v>171.6</v>
      </c>
      <c r="E68" s="15">
        <v>171.61</v>
      </c>
      <c r="F68" s="32">
        <v>1200</v>
      </c>
      <c r="G68" s="33">
        <v>171.6</v>
      </c>
      <c r="H68" s="34">
        <v>95</v>
      </c>
      <c r="I68" s="40">
        <v>500</v>
      </c>
      <c r="J68" s="33">
        <v>171.6</v>
      </c>
      <c r="K68" s="33">
        <f>J68*I68</f>
        <v>85800</v>
      </c>
      <c r="L68" s="33"/>
      <c r="M68" s="33"/>
      <c r="N68" s="33">
        <f t="shared" ref="N68:N104" si="16">O68+P68</f>
        <v>85800</v>
      </c>
      <c r="O68" s="33">
        <f t="shared" ref="O68:O104" si="17">(K68+M68)*60%</f>
        <v>51480</v>
      </c>
      <c r="P68" s="33">
        <f t="shared" ref="P68:P104" si="18">(K68+M68)*40%</f>
        <v>34320</v>
      </c>
      <c r="Q68" s="44"/>
    </row>
    <row r="69" customHeight="true" spans="1:17">
      <c r="A69" s="14"/>
      <c r="B69" s="45"/>
      <c r="C69" s="14" t="s">
        <v>118</v>
      </c>
      <c r="D69" s="46">
        <v>210</v>
      </c>
      <c r="E69" s="31">
        <v>209.95</v>
      </c>
      <c r="F69" s="32">
        <v>1200</v>
      </c>
      <c r="G69" s="33">
        <v>209.95</v>
      </c>
      <c r="H69" s="34">
        <v>98</v>
      </c>
      <c r="I69" s="40">
        <v>500</v>
      </c>
      <c r="J69" s="33">
        <v>200</v>
      </c>
      <c r="K69" s="33">
        <f>J69*I69</f>
        <v>100000</v>
      </c>
      <c r="L69" s="33">
        <v>9.95</v>
      </c>
      <c r="M69" s="33">
        <f>L69*(I69/2)</f>
        <v>2487.5</v>
      </c>
      <c r="N69" s="33">
        <f t="shared" si="16"/>
        <v>102487.5</v>
      </c>
      <c r="O69" s="33">
        <f t="shared" si="17"/>
        <v>61492.5</v>
      </c>
      <c r="P69" s="33">
        <f t="shared" si="18"/>
        <v>40995</v>
      </c>
      <c r="Q69" s="44" t="s">
        <v>60</v>
      </c>
    </row>
    <row r="70" customHeight="true" spans="1:17">
      <c r="A70" s="14"/>
      <c r="B70" s="21"/>
      <c r="C70" s="14" t="s">
        <v>119</v>
      </c>
      <c r="D70" s="47">
        <v>323.6</v>
      </c>
      <c r="E70" s="15">
        <v>323.6</v>
      </c>
      <c r="F70" s="32">
        <v>1200</v>
      </c>
      <c r="G70" s="33">
        <v>323.6</v>
      </c>
      <c r="H70" s="34">
        <v>96</v>
      </c>
      <c r="I70" s="40">
        <v>500</v>
      </c>
      <c r="J70" s="33">
        <v>323.6</v>
      </c>
      <c r="K70" s="33">
        <f>J70*I70</f>
        <v>161800</v>
      </c>
      <c r="L70" s="33"/>
      <c r="M70" s="33"/>
      <c r="N70" s="33">
        <f t="shared" si="16"/>
        <v>161800</v>
      </c>
      <c r="O70" s="33">
        <f t="shared" si="17"/>
        <v>97080</v>
      </c>
      <c r="P70" s="33">
        <f t="shared" si="18"/>
        <v>64720</v>
      </c>
      <c r="Q70" s="44" t="s">
        <v>34</v>
      </c>
    </row>
    <row r="71" customHeight="true" spans="1:17">
      <c r="A71" s="14"/>
      <c r="B71" s="14" t="s">
        <v>120</v>
      </c>
      <c r="C71" s="14" t="s">
        <v>121</v>
      </c>
      <c r="D71" s="47">
        <v>500.3</v>
      </c>
      <c r="E71" s="15">
        <v>500.3</v>
      </c>
      <c r="F71" s="32">
        <v>1250</v>
      </c>
      <c r="G71" s="33">
        <v>500.3</v>
      </c>
      <c r="H71" s="34">
        <v>98</v>
      </c>
      <c r="I71" s="40">
        <v>500</v>
      </c>
      <c r="J71" s="33">
        <v>500.3</v>
      </c>
      <c r="K71" s="33">
        <f t="shared" ref="K71:K104" si="19">J71*I71</f>
        <v>250150</v>
      </c>
      <c r="L71" s="33"/>
      <c r="M71" s="33"/>
      <c r="N71" s="33">
        <f t="shared" si="16"/>
        <v>250150</v>
      </c>
      <c r="O71" s="33">
        <f t="shared" si="17"/>
        <v>150090</v>
      </c>
      <c r="P71" s="33">
        <f t="shared" si="18"/>
        <v>100060</v>
      </c>
      <c r="Q71" s="44" t="s">
        <v>34</v>
      </c>
    </row>
    <row r="72" customHeight="true" spans="1:17">
      <c r="A72" s="14"/>
      <c r="B72" s="14"/>
      <c r="C72" s="14" t="s">
        <v>122</v>
      </c>
      <c r="D72" s="46">
        <v>215</v>
      </c>
      <c r="E72" s="32">
        <v>215</v>
      </c>
      <c r="F72" s="32">
        <v>1250</v>
      </c>
      <c r="G72" s="33">
        <v>215</v>
      </c>
      <c r="H72" s="34">
        <v>96</v>
      </c>
      <c r="I72" s="40">
        <v>500</v>
      </c>
      <c r="J72" s="33">
        <v>215</v>
      </c>
      <c r="K72" s="33">
        <f t="shared" si="19"/>
        <v>107500</v>
      </c>
      <c r="L72" s="33"/>
      <c r="M72" s="33"/>
      <c r="N72" s="33">
        <f t="shared" si="16"/>
        <v>107500</v>
      </c>
      <c r="O72" s="33">
        <f t="shared" si="17"/>
        <v>64500</v>
      </c>
      <c r="P72" s="33">
        <f t="shared" si="18"/>
        <v>43000</v>
      </c>
      <c r="Q72" s="44" t="s">
        <v>34</v>
      </c>
    </row>
    <row r="73" ht="41" customHeight="true" spans="1:17">
      <c r="A73" s="14"/>
      <c r="B73" s="14"/>
      <c r="C73" s="48" t="s">
        <v>123</v>
      </c>
      <c r="D73" s="46">
        <v>151</v>
      </c>
      <c r="E73" s="32">
        <v>151</v>
      </c>
      <c r="F73" s="32">
        <v>1250</v>
      </c>
      <c r="G73" s="33">
        <v>151</v>
      </c>
      <c r="H73" s="34">
        <v>95</v>
      </c>
      <c r="I73" s="40">
        <v>500</v>
      </c>
      <c r="J73" s="33"/>
      <c r="K73" s="33"/>
      <c r="L73" s="33">
        <v>151</v>
      </c>
      <c r="M73" s="33">
        <f>L73*(I73/2)</f>
        <v>37750</v>
      </c>
      <c r="N73" s="33">
        <f t="shared" si="16"/>
        <v>37750</v>
      </c>
      <c r="O73" s="33">
        <f t="shared" si="17"/>
        <v>22650</v>
      </c>
      <c r="P73" s="33">
        <f t="shared" si="18"/>
        <v>15100</v>
      </c>
      <c r="Q73" s="44" t="s">
        <v>124</v>
      </c>
    </row>
    <row r="74" customHeight="true" spans="1:17">
      <c r="A74" s="14"/>
      <c r="B74" s="14" t="s">
        <v>125</v>
      </c>
      <c r="C74" s="14" t="s">
        <v>126</v>
      </c>
      <c r="D74" s="47">
        <v>244.1</v>
      </c>
      <c r="E74" s="15">
        <v>244.1</v>
      </c>
      <c r="F74" s="32">
        <v>1300</v>
      </c>
      <c r="G74" s="33">
        <v>244.1</v>
      </c>
      <c r="H74" s="34">
        <v>100</v>
      </c>
      <c r="I74" s="40">
        <v>500</v>
      </c>
      <c r="J74" s="33">
        <v>244.1</v>
      </c>
      <c r="K74" s="33">
        <f t="shared" si="19"/>
        <v>122050</v>
      </c>
      <c r="L74" s="33"/>
      <c r="M74" s="33"/>
      <c r="N74" s="33">
        <f t="shared" si="16"/>
        <v>122050</v>
      </c>
      <c r="O74" s="33">
        <f t="shared" si="17"/>
        <v>73230</v>
      </c>
      <c r="P74" s="33">
        <f t="shared" si="18"/>
        <v>48820</v>
      </c>
      <c r="Q74" s="44" t="s">
        <v>34</v>
      </c>
    </row>
    <row r="75" customHeight="true" spans="1:17">
      <c r="A75" s="14"/>
      <c r="B75" s="14"/>
      <c r="C75" s="14" t="s">
        <v>127</v>
      </c>
      <c r="D75" s="47">
        <v>193.8</v>
      </c>
      <c r="E75" s="15">
        <v>193.8</v>
      </c>
      <c r="F75" s="32">
        <v>1300</v>
      </c>
      <c r="G75" s="33">
        <v>193.8</v>
      </c>
      <c r="H75" s="34">
        <v>92</v>
      </c>
      <c r="I75" s="40">
        <v>475</v>
      </c>
      <c r="J75" s="33">
        <v>193.8</v>
      </c>
      <c r="K75" s="33">
        <f t="shared" si="19"/>
        <v>92055</v>
      </c>
      <c r="L75" s="33"/>
      <c r="M75" s="33"/>
      <c r="N75" s="33">
        <f t="shared" si="16"/>
        <v>92055</v>
      </c>
      <c r="O75" s="33">
        <f t="shared" si="17"/>
        <v>55233</v>
      </c>
      <c r="P75" s="33">
        <f t="shared" si="18"/>
        <v>36822</v>
      </c>
      <c r="Q75" s="44"/>
    </row>
    <row r="76" customHeight="true" spans="1:17">
      <c r="A76" s="14"/>
      <c r="B76" s="14"/>
      <c r="C76" s="14" t="s">
        <v>128</v>
      </c>
      <c r="D76" s="47">
        <v>124.5</v>
      </c>
      <c r="E76" s="15">
        <v>124.5</v>
      </c>
      <c r="F76" s="32">
        <v>1300</v>
      </c>
      <c r="G76" s="33">
        <v>124.5</v>
      </c>
      <c r="H76" s="34">
        <v>99</v>
      </c>
      <c r="I76" s="40">
        <v>500</v>
      </c>
      <c r="J76" s="33">
        <v>124.5</v>
      </c>
      <c r="K76" s="33">
        <f t="shared" si="19"/>
        <v>62250</v>
      </c>
      <c r="L76" s="33"/>
      <c r="M76" s="33"/>
      <c r="N76" s="33">
        <f t="shared" si="16"/>
        <v>62250</v>
      </c>
      <c r="O76" s="33">
        <f t="shared" si="17"/>
        <v>37350</v>
      </c>
      <c r="P76" s="33">
        <f t="shared" si="18"/>
        <v>24900</v>
      </c>
      <c r="Q76" s="44"/>
    </row>
    <row r="77" customHeight="true" spans="1:17">
      <c r="A77" s="14"/>
      <c r="B77" s="14"/>
      <c r="C77" s="14" t="s">
        <v>129</v>
      </c>
      <c r="D77" s="46">
        <v>197</v>
      </c>
      <c r="E77" s="15">
        <v>197</v>
      </c>
      <c r="F77" s="32">
        <v>1300</v>
      </c>
      <c r="G77" s="33">
        <v>197</v>
      </c>
      <c r="H77" s="34">
        <v>92</v>
      </c>
      <c r="I77" s="40">
        <v>475</v>
      </c>
      <c r="J77" s="33">
        <v>197</v>
      </c>
      <c r="K77" s="33">
        <f t="shared" si="19"/>
        <v>93575</v>
      </c>
      <c r="L77" s="33"/>
      <c r="M77" s="33"/>
      <c r="N77" s="33">
        <f t="shared" si="16"/>
        <v>93575</v>
      </c>
      <c r="O77" s="33">
        <f t="shared" si="17"/>
        <v>56145</v>
      </c>
      <c r="P77" s="33">
        <f t="shared" si="18"/>
        <v>37430</v>
      </c>
      <c r="Q77" s="44"/>
    </row>
    <row r="78" customHeight="true" spans="1:17">
      <c r="A78" s="14"/>
      <c r="B78" s="14" t="s">
        <v>130</v>
      </c>
      <c r="C78" s="14" t="s">
        <v>126</v>
      </c>
      <c r="D78" s="46">
        <v>395</v>
      </c>
      <c r="E78" s="15">
        <v>395</v>
      </c>
      <c r="F78" s="32">
        <v>1300</v>
      </c>
      <c r="G78" s="33">
        <v>395</v>
      </c>
      <c r="H78" s="34">
        <v>95</v>
      </c>
      <c r="I78" s="40">
        <v>500</v>
      </c>
      <c r="J78" s="33">
        <v>395</v>
      </c>
      <c r="K78" s="33">
        <f t="shared" si="19"/>
        <v>197500</v>
      </c>
      <c r="L78" s="33"/>
      <c r="M78" s="33"/>
      <c r="N78" s="33">
        <f t="shared" si="16"/>
        <v>197500</v>
      </c>
      <c r="O78" s="33">
        <f t="shared" si="17"/>
        <v>118500</v>
      </c>
      <c r="P78" s="33">
        <f t="shared" si="18"/>
        <v>79000</v>
      </c>
      <c r="Q78" s="44" t="s">
        <v>34</v>
      </c>
    </row>
    <row r="79" customHeight="true" spans="1:17">
      <c r="A79" s="14"/>
      <c r="B79" s="14" t="s">
        <v>131</v>
      </c>
      <c r="C79" s="14" t="s">
        <v>132</v>
      </c>
      <c r="D79" s="47">
        <v>318.5</v>
      </c>
      <c r="E79" s="15">
        <v>318.53</v>
      </c>
      <c r="F79" s="32">
        <v>1300</v>
      </c>
      <c r="G79" s="33">
        <v>318.5</v>
      </c>
      <c r="H79" s="34">
        <v>95</v>
      </c>
      <c r="I79" s="40">
        <v>500</v>
      </c>
      <c r="J79" s="33">
        <v>318.5</v>
      </c>
      <c r="K79" s="33">
        <f t="shared" si="19"/>
        <v>159250</v>
      </c>
      <c r="L79" s="33"/>
      <c r="M79" s="33"/>
      <c r="N79" s="33">
        <f t="shared" si="16"/>
        <v>159250</v>
      </c>
      <c r="O79" s="33">
        <f t="shared" si="17"/>
        <v>95550</v>
      </c>
      <c r="P79" s="33">
        <f t="shared" si="18"/>
        <v>63700</v>
      </c>
      <c r="Q79" s="44" t="s">
        <v>34</v>
      </c>
    </row>
    <row r="80" customHeight="true" spans="1:17">
      <c r="A80" s="14"/>
      <c r="B80" s="14"/>
      <c r="C80" s="14" t="s">
        <v>133</v>
      </c>
      <c r="D80" s="47">
        <v>153.2</v>
      </c>
      <c r="E80" s="15">
        <v>153.19</v>
      </c>
      <c r="F80" s="32">
        <v>1300</v>
      </c>
      <c r="G80" s="33">
        <v>153.19</v>
      </c>
      <c r="H80" s="34">
        <v>100</v>
      </c>
      <c r="I80" s="40">
        <v>500</v>
      </c>
      <c r="J80" s="33">
        <v>153.19</v>
      </c>
      <c r="K80" s="33">
        <f t="shared" si="19"/>
        <v>76595</v>
      </c>
      <c r="L80" s="33"/>
      <c r="M80" s="33"/>
      <c r="N80" s="33">
        <f t="shared" si="16"/>
        <v>76595</v>
      </c>
      <c r="O80" s="33">
        <f t="shared" si="17"/>
        <v>45957</v>
      </c>
      <c r="P80" s="33">
        <f t="shared" si="18"/>
        <v>30638</v>
      </c>
      <c r="Q80" s="44"/>
    </row>
    <row r="81" customHeight="true" spans="1:17">
      <c r="A81" s="14"/>
      <c r="B81" s="14"/>
      <c r="C81" s="14" t="s">
        <v>134</v>
      </c>
      <c r="D81" s="47">
        <v>157.6</v>
      </c>
      <c r="E81" s="15">
        <v>157.59</v>
      </c>
      <c r="F81" s="32">
        <v>1300</v>
      </c>
      <c r="G81" s="33">
        <v>157.59</v>
      </c>
      <c r="H81" s="34">
        <v>98</v>
      </c>
      <c r="I81" s="40">
        <v>500</v>
      </c>
      <c r="J81" s="33">
        <v>157.59</v>
      </c>
      <c r="K81" s="33">
        <f t="shared" si="19"/>
        <v>78795</v>
      </c>
      <c r="L81" s="33"/>
      <c r="M81" s="33"/>
      <c r="N81" s="33">
        <f t="shared" si="16"/>
        <v>78795</v>
      </c>
      <c r="O81" s="33">
        <f t="shared" si="17"/>
        <v>47277</v>
      </c>
      <c r="P81" s="33">
        <f t="shared" si="18"/>
        <v>31518</v>
      </c>
      <c r="Q81" s="44"/>
    </row>
    <row r="82" customHeight="true" spans="1:17">
      <c r="A82" s="14"/>
      <c r="B82" s="14"/>
      <c r="C82" s="14" t="s">
        <v>135</v>
      </c>
      <c r="D82" s="47">
        <v>472.8</v>
      </c>
      <c r="E82" s="15">
        <v>472.8</v>
      </c>
      <c r="F82" s="32">
        <v>1300</v>
      </c>
      <c r="G82" s="33">
        <v>472.8</v>
      </c>
      <c r="H82" s="34">
        <v>99</v>
      </c>
      <c r="I82" s="40">
        <v>500</v>
      </c>
      <c r="J82" s="33">
        <v>472.8</v>
      </c>
      <c r="K82" s="33">
        <f t="shared" si="19"/>
        <v>236400</v>
      </c>
      <c r="L82" s="33"/>
      <c r="M82" s="33"/>
      <c r="N82" s="33">
        <f t="shared" si="16"/>
        <v>236400</v>
      </c>
      <c r="O82" s="33">
        <f t="shared" si="17"/>
        <v>141840</v>
      </c>
      <c r="P82" s="33">
        <f t="shared" si="18"/>
        <v>94560</v>
      </c>
      <c r="Q82" s="44" t="s">
        <v>34</v>
      </c>
    </row>
    <row r="83" customHeight="true" spans="1:17">
      <c r="A83" s="14"/>
      <c r="B83" s="14"/>
      <c r="C83" s="14" t="s">
        <v>136</v>
      </c>
      <c r="D83" s="47">
        <v>129.2</v>
      </c>
      <c r="E83" s="15">
        <v>129.2</v>
      </c>
      <c r="F83" s="32">
        <v>1300</v>
      </c>
      <c r="G83" s="33">
        <v>129.2</v>
      </c>
      <c r="H83" s="34">
        <v>90</v>
      </c>
      <c r="I83" s="40">
        <v>475</v>
      </c>
      <c r="J83" s="33">
        <v>129.2</v>
      </c>
      <c r="K83" s="33">
        <f t="shared" si="19"/>
        <v>61370</v>
      </c>
      <c r="L83" s="33"/>
      <c r="M83" s="33"/>
      <c r="N83" s="33">
        <f t="shared" si="16"/>
        <v>61370</v>
      </c>
      <c r="O83" s="33">
        <f t="shared" si="17"/>
        <v>36822</v>
      </c>
      <c r="P83" s="33">
        <f t="shared" si="18"/>
        <v>24548</v>
      </c>
      <c r="Q83" s="44"/>
    </row>
    <row r="84" customHeight="true" spans="1:17">
      <c r="A84" s="14"/>
      <c r="B84" s="14" t="s">
        <v>137</v>
      </c>
      <c r="C84" s="49" t="s">
        <v>138</v>
      </c>
      <c r="D84" s="47">
        <v>176.5</v>
      </c>
      <c r="E84" s="15">
        <v>176.5</v>
      </c>
      <c r="F84" s="32">
        <v>1300</v>
      </c>
      <c r="G84" s="33">
        <v>176.5</v>
      </c>
      <c r="H84" s="34">
        <v>98</v>
      </c>
      <c r="I84" s="40">
        <v>500</v>
      </c>
      <c r="J84" s="33">
        <v>176.5</v>
      </c>
      <c r="K84" s="33">
        <f t="shared" si="19"/>
        <v>88250</v>
      </c>
      <c r="L84" s="33"/>
      <c r="M84" s="33"/>
      <c r="N84" s="33">
        <f t="shared" si="16"/>
        <v>88250</v>
      </c>
      <c r="O84" s="33">
        <f t="shared" si="17"/>
        <v>52950</v>
      </c>
      <c r="P84" s="33">
        <f t="shared" si="18"/>
        <v>35300</v>
      </c>
      <c r="Q84" s="44"/>
    </row>
    <row r="85" customHeight="true" spans="1:17">
      <c r="A85" s="14"/>
      <c r="B85" s="14"/>
      <c r="C85" s="49" t="s">
        <v>139</v>
      </c>
      <c r="D85" s="47">
        <v>203.7</v>
      </c>
      <c r="E85" s="15">
        <v>203.7</v>
      </c>
      <c r="F85" s="32">
        <v>1300</v>
      </c>
      <c r="G85" s="33">
        <v>203.7</v>
      </c>
      <c r="H85" s="34">
        <v>96</v>
      </c>
      <c r="I85" s="40">
        <v>500</v>
      </c>
      <c r="J85" s="33">
        <v>203.7</v>
      </c>
      <c r="K85" s="33">
        <f t="shared" si="19"/>
        <v>101850</v>
      </c>
      <c r="L85" s="33"/>
      <c r="M85" s="33"/>
      <c r="N85" s="33">
        <f t="shared" si="16"/>
        <v>101850</v>
      </c>
      <c r="O85" s="33">
        <f t="shared" si="17"/>
        <v>61110</v>
      </c>
      <c r="P85" s="33">
        <f t="shared" si="18"/>
        <v>40740</v>
      </c>
      <c r="Q85" s="44" t="s">
        <v>34</v>
      </c>
    </row>
    <row r="86" customHeight="true" spans="1:17">
      <c r="A86" s="14"/>
      <c r="B86" s="14"/>
      <c r="C86" s="49" t="s">
        <v>140</v>
      </c>
      <c r="D86" s="47">
        <v>160.5</v>
      </c>
      <c r="E86" s="15">
        <v>160.5</v>
      </c>
      <c r="F86" s="32">
        <v>1300</v>
      </c>
      <c r="G86" s="33">
        <v>160.5</v>
      </c>
      <c r="H86" s="34">
        <v>96</v>
      </c>
      <c r="I86" s="40">
        <v>500</v>
      </c>
      <c r="J86" s="33">
        <v>160.5</v>
      </c>
      <c r="K86" s="33">
        <f t="shared" si="19"/>
        <v>80250</v>
      </c>
      <c r="L86" s="33"/>
      <c r="M86" s="33"/>
      <c r="N86" s="33">
        <f t="shared" si="16"/>
        <v>80250</v>
      </c>
      <c r="O86" s="33">
        <f t="shared" si="17"/>
        <v>48150</v>
      </c>
      <c r="P86" s="33">
        <f t="shared" si="18"/>
        <v>32100</v>
      </c>
      <c r="Q86" s="44"/>
    </row>
    <row r="87" customHeight="true" spans="1:17">
      <c r="A87" s="14"/>
      <c r="B87" s="14"/>
      <c r="C87" s="49" t="s">
        <v>141</v>
      </c>
      <c r="D87" s="47">
        <v>156.6</v>
      </c>
      <c r="E87" s="15">
        <v>156.59</v>
      </c>
      <c r="F87" s="32">
        <v>1300</v>
      </c>
      <c r="G87" s="33">
        <v>156.59</v>
      </c>
      <c r="H87" s="34">
        <v>95</v>
      </c>
      <c r="I87" s="40">
        <v>500</v>
      </c>
      <c r="J87" s="33">
        <v>156.59</v>
      </c>
      <c r="K87" s="33">
        <f t="shared" si="19"/>
        <v>78295</v>
      </c>
      <c r="L87" s="33"/>
      <c r="M87" s="33"/>
      <c r="N87" s="33">
        <f t="shared" si="16"/>
        <v>78295</v>
      </c>
      <c r="O87" s="33">
        <f t="shared" si="17"/>
        <v>46977</v>
      </c>
      <c r="P87" s="33">
        <f t="shared" si="18"/>
        <v>31318</v>
      </c>
      <c r="Q87" s="44"/>
    </row>
    <row r="88" customHeight="true" spans="1:17">
      <c r="A88" s="14"/>
      <c r="B88" s="14" t="s">
        <v>142</v>
      </c>
      <c r="C88" s="14" t="s">
        <v>143</v>
      </c>
      <c r="D88" s="47">
        <v>179.4</v>
      </c>
      <c r="E88" s="15">
        <v>179.38</v>
      </c>
      <c r="F88" s="32">
        <v>1300</v>
      </c>
      <c r="G88" s="33">
        <v>179.38</v>
      </c>
      <c r="H88" s="34">
        <v>95</v>
      </c>
      <c r="I88" s="40">
        <v>500</v>
      </c>
      <c r="J88" s="33">
        <v>179.38</v>
      </c>
      <c r="K88" s="33">
        <f t="shared" si="19"/>
        <v>89690</v>
      </c>
      <c r="L88" s="33"/>
      <c r="M88" s="33"/>
      <c r="N88" s="33">
        <f t="shared" si="16"/>
        <v>89690</v>
      </c>
      <c r="O88" s="33">
        <f t="shared" si="17"/>
        <v>53814</v>
      </c>
      <c r="P88" s="33">
        <f t="shared" si="18"/>
        <v>35876</v>
      </c>
      <c r="Q88" s="44"/>
    </row>
    <row r="89" customHeight="true" spans="1:17">
      <c r="A89" s="14"/>
      <c r="B89" s="14"/>
      <c r="C89" s="14" t="s">
        <v>144</v>
      </c>
      <c r="D89" s="47">
        <v>127.9</v>
      </c>
      <c r="E89" s="15">
        <v>127.93</v>
      </c>
      <c r="F89" s="32">
        <v>1300</v>
      </c>
      <c r="G89" s="33">
        <v>127.9</v>
      </c>
      <c r="H89" s="34">
        <v>95</v>
      </c>
      <c r="I89" s="40">
        <v>500</v>
      </c>
      <c r="J89" s="33">
        <v>127.9</v>
      </c>
      <c r="K89" s="33">
        <f t="shared" si="19"/>
        <v>63950</v>
      </c>
      <c r="L89" s="33"/>
      <c r="M89" s="33"/>
      <c r="N89" s="33">
        <f t="shared" si="16"/>
        <v>63950</v>
      </c>
      <c r="O89" s="33">
        <f t="shared" si="17"/>
        <v>38370</v>
      </c>
      <c r="P89" s="33">
        <f t="shared" si="18"/>
        <v>25580</v>
      </c>
      <c r="Q89" s="44"/>
    </row>
    <row r="90" customHeight="true" spans="1:17">
      <c r="A90" s="14"/>
      <c r="B90" s="14"/>
      <c r="C90" s="14" t="s">
        <v>119</v>
      </c>
      <c r="D90" s="47">
        <v>276.3</v>
      </c>
      <c r="E90" s="15">
        <v>276.3</v>
      </c>
      <c r="F90" s="32">
        <v>1300</v>
      </c>
      <c r="G90" s="33">
        <v>276.3</v>
      </c>
      <c r="H90" s="34">
        <v>97</v>
      </c>
      <c r="I90" s="40">
        <v>500</v>
      </c>
      <c r="J90" s="33">
        <v>276.3</v>
      </c>
      <c r="K90" s="33">
        <f t="shared" si="19"/>
        <v>138150</v>
      </c>
      <c r="L90" s="33"/>
      <c r="M90" s="33"/>
      <c r="N90" s="33">
        <f t="shared" si="16"/>
        <v>138150</v>
      </c>
      <c r="O90" s="33">
        <f t="shared" si="17"/>
        <v>82890</v>
      </c>
      <c r="P90" s="33">
        <f t="shared" si="18"/>
        <v>55260</v>
      </c>
      <c r="Q90" s="44" t="s">
        <v>34</v>
      </c>
    </row>
    <row r="91" customHeight="true" spans="1:17">
      <c r="A91" s="14"/>
      <c r="B91" s="14" t="s">
        <v>145</v>
      </c>
      <c r="C91" s="14" t="s">
        <v>146</v>
      </c>
      <c r="D91" s="46">
        <v>140</v>
      </c>
      <c r="E91" s="15">
        <v>140</v>
      </c>
      <c r="F91" s="32">
        <v>1300</v>
      </c>
      <c r="G91" s="33">
        <v>140</v>
      </c>
      <c r="H91" s="34">
        <v>98</v>
      </c>
      <c r="I91" s="40">
        <v>500</v>
      </c>
      <c r="J91" s="33">
        <v>140</v>
      </c>
      <c r="K91" s="33">
        <f t="shared" si="19"/>
        <v>70000</v>
      </c>
      <c r="L91" s="33"/>
      <c r="M91" s="33"/>
      <c r="N91" s="33">
        <f t="shared" si="16"/>
        <v>70000</v>
      </c>
      <c r="O91" s="33">
        <f t="shared" si="17"/>
        <v>42000</v>
      </c>
      <c r="P91" s="33">
        <f t="shared" si="18"/>
        <v>28000</v>
      </c>
      <c r="Q91" s="44"/>
    </row>
    <row r="92" customHeight="true" spans="1:17">
      <c r="A92" s="14"/>
      <c r="B92" s="14"/>
      <c r="C92" s="9" t="s">
        <v>147</v>
      </c>
      <c r="D92" s="47">
        <v>114.6</v>
      </c>
      <c r="E92" s="15">
        <v>114.6</v>
      </c>
      <c r="F92" s="32">
        <v>1300</v>
      </c>
      <c r="G92" s="33">
        <v>114.6</v>
      </c>
      <c r="H92" s="34">
        <v>95</v>
      </c>
      <c r="I92" s="40">
        <v>500</v>
      </c>
      <c r="J92" s="33">
        <v>114.6</v>
      </c>
      <c r="K92" s="33">
        <f t="shared" si="19"/>
        <v>57300</v>
      </c>
      <c r="L92" s="33"/>
      <c r="M92" s="33"/>
      <c r="N92" s="33">
        <f t="shared" si="16"/>
        <v>57300</v>
      </c>
      <c r="O92" s="33">
        <f t="shared" si="17"/>
        <v>34380</v>
      </c>
      <c r="P92" s="33">
        <f t="shared" si="18"/>
        <v>22920</v>
      </c>
      <c r="Q92" s="44" t="s">
        <v>124</v>
      </c>
    </row>
    <row r="93" customHeight="true" spans="1:17">
      <c r="A93" s="14"/>
      <c r="B93" s="14"/>
      <c r="C93" s="9" t="s">
        <v>139</v>
      </c>
      <c r="D93" s="47">
        <v>185.8</v>
      </c>
      <c r="E93" s="15">
        <v>185.8</v>
      </c>
      <c r="F93" s="32">
        <v>1300</v>
      </c>
      <c r="G93" s="33">
        <v>185.8</v>
      </c>
      <c r="H93" s="34">
        <v>96</v>
      </c>
      <c r="I93" s="40">
        <v>500</v>
      </c>
      <c r="J93" s="33">
        <v>185.8</v>
      </c>
      <c r="K93" s="33">
        <f t="shared" si="19"/>
        <v>92900</v>
      </c>
      <c r="L93" s="33"/>
      <c r="M93" s="33"/>
      <c r="N93" s="33">
        <f t="shared" si="16"/>
        <v>92900</v>
      </c>
      <c r="O93" s="33">
        <f t="shared" si="17"/>
        <v>55740</v>
      </c>
      <c r="P93" s="33">
        <f t="shared" si="18"/>
        <v>37160</v>
      </c>
      <c r="Q93" s="44" t="s">
        <v>34</v>
      </c>
    </row>
    <row r="94" customHeight="true" spans="1:17">
      <c r="A94" s="14"/>
      <c r="B94" s="14"/>
      <c r="C94" s="14" t="s">
        <v>135</v>
      </c>
      <c r="D94" s="47">
        <v>105.7</v>
      </c>
      <c r="E94" s="15">
        <v>105.7</v>
      </c>
      <c r="F94" s="32">
        <v>1300</v>
      </c>
      <c r="G94" s="33">
        <v>105.7</v>
      </c>
      <c r="H94" s="34">
        <v>99</v>
      </c>
      <c r="I94" s="40">
        <v>500</v>
      </c>
      <c r="J94" s="33">
        <v>105.7</v>
      </c>
      <c r="K94" s="33">
        <f t="shared" si="19"/>
        <v>52850</v>
      </c>
      <c r="L94" s="33"/>
      <c r="M94" s="33"/>
      <c r="N94" s="33">
        <f t="shared" si="16"/>
        <v>52850</v>
      </c>
      <c r="O94" s="33">
        <f t="shared" si="17"/>
        <v>31710</v>
      </c>
      <c r="P94" s="33">
        <f t="shared" si="18"/>
        <v>21140</v>
      </c>
      <c r="Q94" s="44" t="s">
        <v>34</v>
      </c>
    </row>
    <row r="95" customHeight="true" spans="1:17">
      <c r="A95" s="14"/>
      <c r="B95" s="14" t="s">
        <v>148</v>
      </c>
      <c r="C95" s="14" t="s">
        <v>149</v>
      </c>
      <c r="D95" s="47">
        <v>809.2</v>
      </c>
      <c r="E95" s="15">
        <v>809.18</v>
      </c>
      <c r="F95" s="32">
        <v>1200</v>
      </c>
      <c r="G95" s="33">
        <v>809.18</v>
      </c>
      <c r="H95" s="34">
        <v>95</v>
      </c>
      <c r="I95" s="40">
        <v>500</v>
      </c>
      <c r="J95" s="33">
        <v>809.18</v>
      </c>
      <c r="K95" s="33">
        <f t="shared" si="19"/>
        <v>404590</v>
      </c>
      <c r="L95" s="33"/>
      <c r="M95" s="33"/>
      <c r="N95" s="33">
        <f t="shared" si="16"/>
        <v>404590</v>
      </c>
      <c r="O95" s="33">
        <f t="shared" si="17"/>
        <v>242754</v>
      </c>
      <c r="P95" s="33">
        <f t="shared" si="18"/>
        <v>161836</v>
      </c>
      <c r="Q95" s="44" t="s">
        <v>34</v>
      </c>
    </row>
    <row r="96" customHeight="true" spans="1:17">
      <c r="A96" s="14"/>
      <c r="B96" s="14"/>
      <c r="C96" s="14" t="s">
        <v>150</v>
      </c>
      <c r="D96" s="47">
        <v>267.4</v>
      </c>
      <c r="E96" s="15">
        <v>267.36</v>
      </c>
      <c r="F96" s="32">
        <v>1200</v>
      </c>
      <c r="G96" s="33">
        <v>267.36</v>
      </c>
      <c r="H96" s="34">
        <v>94</v>
      </c>
      <c r="I96" s="40">
        <v>475</v>
      </c>
      <c r="J96" s="33">
        <v>200</v>
      </c>
      <c r="K96" s="33">
        <f t="shared" si="19"/>
        <v>95000</v>
      </c>
      <c r="L96" s="33">
        <v>67.36</v>
      </c>
      <c r="M96" s="33">
        <f>L96*(I96/2)</f>
        <v>15998</v>
      </c>
      <c r="N96" s="33">
        <f t="shared" si="16"/>
        <v>110998</v>
      </c>
      <c r="O96" s="33">
        <f t="shared" si="17"/>
        <v>66598.8</v>
      </c>
      <c r="P96" s="33">
        <f t="shared" si="18"/>
        <v>44399.2</v>
      </c>
      <c r="Q96" s="44" t="s">
        <v>60</v>
      </c>
    </row>
    <row r="97" customHeight="true" spans="1:17">
      <c r="A97" s="14"/>
      <c r="B97" s="14" t="s">
        <v>151</v>
      </c>
      <c r="C97" s="14" t="s">
        <v>152</v>
      </c>
      <c r="D97" s="47">
        <v>1110.6</v>
      </c>
      <c r="E97" s="15">
        <v>1110.6</v>
      </c>
      <c r="F97" s="32">
        <v>1300</v>
      </c>
      <c r="G97" s="33">
        <v>1110.6</v>
      </c>
      <c r="H97" s="34">
        <v>95</v>
      </c>
      <c r="I97" s="40">
        <v>500</v>
      </c>
      <c r="J97" s="33">
        <v>1110.6</v>
      </c>
      <c r="K97" s="33">
        <f t="shared" si="19"/>
        <v>555300</v>
      </c>
      <c r="L97" s="33"/>
      <c r="M97" s="33"/>
      <c r="N97" s="33">
        <f t="shared" si="16"/>
        <v>555300</v>
      </c>
      <c r="O97" s="33">
        <f t="shared" si="17"/>
        <v>333180</v>
      </c>
      <c r="P97" s="33">
        <f t="shared" si="18"/>
        <v>222120</v>
      </c>
      <c r="Q97" s="44" t="s">
        <v>40</v>
      </c>
    </row>
    <row r="98" customHeight="true" spans="1:17">
      <c r="A98" s="14"/>
      <c r="B98" s="14"/>
      <c r="C98" s="50" t="s">
        <v>153</v>
      </c>
      <c r="D98" s="46">
        <v>609</v>
      </c>
      <c r="E98" s="15">
        <v>609</v>
      </c>
      <c r="F98" s="32">
        <v>1300</v>
      </c>
      <c r="G98" s="33">
        <v>609</v>
      </c>
      <c r="H98" s="34">
        <v>98</v>
      </c>
      <c r="I98" s="40">
        <v>500</v>
      </c>
      <c r="J98" s="33">
        <v>200</v>
      </c>
      <c r="K98" s="33">
        <f t="shared" si="19"/>
        <v>100000</v>
      </c>
      <c r="L98" s="33">
        <v>409</v>
      </c>
      <c r="M98" s="33">
        <f>L98*(I98/2)</f>
        <v>102250</v>
      </c>
      <c r="N98" s="33">
        <f t="shared" si="16"/>
        <v>202250</v>
      </c>
      <c r="O98" s="33">
        <f t="shared" si="17"/>
        <v>121350</v>
      </c>
      <c r="P98" s="33">
        <f t="shared" si="18"/>
        <v>80900</v>
      </c>
      <c r="Q98" s="44" t="s">
        <v>60</v>
      </c>
    </row>
    <row r="99" customHeight="true" spans="1:17">
      <c r="A99" s="14"/>
      <c r="B99" s="14"/>
      <c r="C99" s="51" t="s">
        <v>154</v>
      </c>
      <c r="D99" s="46">
        <v>101</v>
      </c>
      <c r="E99" s="15">
        <v>101</v>
      </c>
      <c r="F99" s="32">
        <v>1300</v>
      </c>
      <c r="G99" s="33">
        <v>101</v>
      </c>
      <c r="H99" s="34">
        <v>99</v>
      </c>
      <c r="I99" s="40">
        <v>500</v>
      </c>
      <c r="J99" s="33">
        <v>101</v>
      </c>
      <c r="K99" s="33">
        <f t="shared" si="19"/>
        <v>50500</v>
      </c>
      <c r="L99" s="33"/>
      <c r="M99" s="33"/>
      <c r="N99" s="33">
        <f t="shared" si="16"/>
        <v>50500</v>
      </c>
      <c r="O99" s="33">
        <f t="shared" si="17"/>
        <v>30300</v>
      </c>
      <c r="P99" s="33">
        <f t="shared" si="18"/>
        <v>20200</v>
      </c>
      <c r="Q99" s="44"/>
    </row>
    <row r="100" customHeight="true" spans="1:17">
      <c r="A100" s="14"/>
      <c r="B100" s="14"/>
      <c r="C100" s="51" t="s">
        <v>155</v>
      </c>
      <c r="D100" s="46">
        <v>200</v>
      </c>
      <c r="E100" s="15">
        <v>200</v>
      </c>
      <c r="F100" s="32">
        <v>1300</v>
      </c>
      <c r="G100" s="33">
        <v>200</v>
      </c>
      <c r="H100" s="34">
        <v>94</v>
      </c>
      <c r="I100" s="40">
        <v>475</v>
      </c>
      <c r="J100" s="33">
        <v>200</v>
      </c>
      <c r="K100" s="33">
        <f t="shared" si="19"/>
        <v>95000</v>
      </c>
      <c r="L100" s="33"/>
      <c r="M100" s="33"/>
      <c r="N100" s="33">
        <f t="shared" si="16"/>
        <v>95000</v>
      </c>
      <c r="O100" s="33">
        <f t="shared" si="17"/>
        <v>57000</v>
      </c>
      <c r="P100" s="33">
        <f t="shared" si="18"/>
        <v>38000</v>
      </c>
      <c r="Q100" s="44"/>
    </row>
    <row r="101" customHeight="true" spans="1:17">
      <c r="A101" s="14"/>
      <c r="B101" s="20" t="s">
        <v>156</v>
      </c>
      <c r="C101" s="14" t="s">
        <v>119</v>
      </c>
      <c r="D101" s="46">
        <v>437.6</v>
      </c>
      <c r="E101" s="15">
        <v>437.6</v>
      </c>
      <c r="F101" s="32">
        <v>1200</v>
      </c>
      <c r="G101" s="33">
        <v>437.6</v>
      </c>
      <c r="H101" s="34">
        <v>97</v>
      </c>
      <c r="I101" s="40">
        <v>500</v>
      </c>
      <c r="J101" s="33">
        <v>437.6</v>
      </c>
      <c r="K101" s="33">
        <f t="shared" si="19"/>
        <v>218800</v>
      </c>
      <c r="L101" s="33"/>
      <c r="M101" s="33"/>
      <c r="N101" s="33">
        <f t="shared" si="16"/>
        <v>218800</v>
      </c>
      <c r="O101" s="33">
        <f t="shared" si="17"/>
        <v>131280</v>
      </c>
      <c r="P101" s="33">
        <f t="shared" si="18"/>
        <v>87520</v>
      </c>
      <c r="Q101" s="44" t="s">
        <v>34</v>
      </c>
    </row>
    <row r="102" customHeight="true" spans="1:17">
      <c r="A102" s="14"/>
      <c r="B102" s="21"/>
      <c r="C102" s="14" t="s">
        <v>157</v>
      </c>
      <c r="D102" s="47">
        <v>150.9</v>
      </c>
      <c r="E102" s="15">
        <v>150.86</v>
      </c>
      <c r="F102" s="32">
        <v>1200</v>
      </c>
      <c r="G102" s="33">
        <v>150.86</v>
      </c>
      <c r="H102" s="34">
        <v>96</v>
      </c>
      <c r="I102" s="40">
        <v>500</v>
      </c>
      <c r="J102" s="33">
        <v>150.86</v>
      </c>
      <c r="K102" s="33">
        <f t="shared" si="19"/>
        <v>75430</v>
      </c>
      <c r="L102" s="33"/>
      <c r="M102" s="33"/>
      <c r="N102" s="33">
        <f t="shared" si="16"/>
        <v>75430</v>
      </c>
      <c r="O102" s="33">
        <f t="shared" si="17"/>
        <v>45258</v>
      </c>
      <c r="P102" s="33">
        <f t="shared" si="18"/>
        <v>30172</v>
      </c>
      <c r="Q102" s="44"/>
    </row>
    <row r="103" customHeight="true" spans="1:17">
      <c r="A103" s="14"/>
      <c r="B103" s="14" t="s">
        <v>158</v>
      </c>
      <c r="C103" s="23" t="s">
        <v>159</v>
      </c>
      <c r="D103" s="46">
        <v>124</v>
      </c>
      <c r="E103" s="15">
        <v>124</v>
      </c>
      <c r="F103" s="32">
        <v>1200</v>
      </c>
      <c r="G103" s="33">
        <v>124</v>
      </c>
      <c r="H103" s="34">
        <v>96</v>
      </c>
      <c r="I103" s="40">
        <v>500</v>
      </c>
      <c r="J103" s="33">
        <v>124</v>
      </c>
      <c r="K103" s="33">
        <f t="shared" si="19"/>
        <v>62000</v>
      </c>
      <c r="L103" s="33"/>
      <c r="M103" s="33"/>
      <c r="N103" s="33">
        <f t="shared" si="16"/>
        <v>62000</v>
      </c>
      <c r="O103" s="33">
        <f t="shared" si="17"/>
        <v>37200</v>
      </c>
      <c r="P103" s="33">
        <f t="shared" si="18"/>
        <v>24800</v>
      </c>
      <c r="Q103" s="44"/>
    </row>
    <row r="104" customHeight="true" spans="1:17">
      <c r="A104" s="14"/>
      <c r="B104" s="14"/>
      <c r="C104" s="23" t="s">
        <v>160</v>
      </c>
      <c r="D104" s="46">
        <v>135</v>
      </c>
      <c r="E104" s="15">
        <v>135</v>
      </c>
      <c r="F104" s="32">
        <v>1200</v>
      </c>
      <c r="G104" s="33">
        <v>135</v>
      </c>
      <c r="H104" s="34">
        <v>96</v>
      </c>
      <c r="I104" s="40">
        <v>500</v>
      </c>
      <c r="J104" s="33">
        <v>135</v>
      </c>
      <c r="K104" s="33">
        <f t="shared" si="19"/>
        <v>67500</v>
      </c>
      <c r="L104" s="33"/>
      <c r="M104" s="33"/>
      <c r="N104" s="33">
        <f t="shared" si="16"/>
        <v>67500</v>
      </c>
      <c r="O104" s="33">
        <f t="shared" si="17"/>
        <v>40500</v>
      </c>
      <c r="P104" s="33">
        <f t="shared" si="18"/>
        <v>27000</v>
      </c>
      <c r="Q104" s="44"/>
    </row>
    <row r="105" customHeight="true" spans="1:17">
      <c r="A105" s="16" t="s">
        <v>35</v>
      </c>
      <c r="B105" s="16"/>
      <c r="C105" s="17" t="s">
        <v>161</v>
      </c>
      <c r="D105" s="16">
        <f>SUM(D67:D104)</f>
        <v>9829.5</v>
      </c>
      <c r="E105" s="16">
        <f>SUM(E67:E104)</f>
        <v>9829.37</v>
      </c>
      <c r="F105" s="16"/>
      <c r="G105" s="18">
        <f>SUM(G67:G104)</f>
        <v>9829.3</v>
      </c>
      <c r="H105" s="16"/>
      <c r="I105" s="16"/>
      <c r="J105" s="16">
        <f t="shared" ref="I105:P105" si="20">SUM(J67:J104)</f>
        <v>9191.99</v>
      </c>
      <c r="K105" s="16">
        <f t="shared" si="20"/>
        <v>4572995</v>
      </c>
      <c r="L105" s="16">
        <f t="shared" si="20"/>
        <v>637.31</v>
      </c>
      <c r="M105" s="16">
        <f t="shared" si="20"/>
        <v>158485.5</v>
      </c>
      <c r="N105" s="16">
        <f t="shared" si="20"/>
        <v>4731480.5</v>
      </c>
      <c r="O105" s="16">
        <f t="shared" si="20"/>
        <v>2838888.3</v>
      </c>
      <c r="P105" s="16">
        <f t="shared" si="20"/>
        <v>1892592.2</v>
      </c>
      <c r="Q105" s="44"/>
    </row>
    <row r="106" customHeight="true" spans="1:17">
      <c r="A106" s="14" t="s">
        <v>162</v>
      </c>
      <c r="B106" s="14" t="s">
        <v>163</v>
      </c>
      <c r="C106" s="14" t="s">
        <v>164</v>
      </c>
      <c r="D106" s="15">
        <v>162</v>
      </c>
      <c r="E106" s="15">
        <v>162.25</v>
      </c>
      <c r="F106" s="32">
        <v>1200</v>
      </c>
      <c r="G106" s="33">
        <v>162</v>
      </c>
      <c r="H106" s="34">
        <v>99</v>
      </c>
      <c r="I106" s="40">
        <v>500</v>
      </c>
      <c r="J106" s="33">
        <v>162</v>
      </c>
      <c r="K106" s="33">
        <f>J106*I106</f>
        <v>81000</v>
      </c>
      <c r="L106" s="33"/>
      <c r="M106" s="33"/>
      <c r="N106" s="33">
        <f>O106+P106</f>
        <v>81000</v>
      </c>
      <c r="O106" s="33">
        <f>(K106+M106)*70%</f>
        <v>56700</v>
      </c>
      <c r="P106" s="33">
        <f>(K106+M106)*30%</f>
        <v>24300</v>
      </c>
      <c r="Q106" s="44"/>
    </row>
    <row r="107" customHeight="true" spans="1:17">
      <c r="A107" s="14"/>
      <c r="B107" s="14" t="s">
        <v>165</v>
      </c>
      <c r="C107" s="14" t="s">
        <v>166</v>
      </c>
      <c r="D107" s="15">
        <v>151.4</v>
      </c>
      <c r="E107" s="15">
        <v>151.35</v>
      </c>
      <c r="F107" s="32">
        <v>1200</v>
      </c>
      <c r="G107" s="33">
        <v>151.35</v>
      </c>
      <c r="H107" s="34">
        <v>95</v>
      </c>
      <c r="I107" s="40">
        <v>500</v>
      </c>
      <c r="J107" s="33">
        <v>151.35</v>
      </c>
      <c r="K107" s="33">
        <f t="shared" ref="K107:K132" si="21">J107*I107</f>
        <v>75675</v>
      </c>
      <c r="L107" s="33"/>
      <c r="M107" s="33"/>
      <c r="N107" s="33">
        <f t="shared" ref="N107:N132" si="22">O107+P107</f>
        <v>75675</v>
      </c>
      <c r="O107" s="33">
        <f t="shared" ref="O107:O132" si="23">(K107+M107)*70%</f>
        <v>52972.5</v>
      </c>
      <c r="P107" s="33">
        <f t="shared" ref="P107:P132" si="24">(K107+M107)*30%</f>
        <v>22702.5</v>
      </c>
      <c r="Q107" s="44"/>
    </row>
    <row r="108" customHeight="true" spans="1:17">
      <c r="A108" s="14"/>
      <c r="B108" s="14" t="s">
        <v>167</v>
      </c>
      <c r="C108" s="14" t="s">
        <v>168</v>
      </c>
      <c r="D108" s="15">
        <v>895</v>
      </c>
      <c r="E108" s="15">
        <v>895</v>
      </c>
      <c r="F108" s="32">
        <v>1200</v>
      </c>
      <c r="G108" s="33">
        <v>895</v>
      </c>
      <c r="H108" s="34">
        <v>92</v>
      </c>
      <c r="I108" s="40">
        <v>475</v>
      </c>
      <c r="J108" s="33">
        <v>895</v>
      </c>
      <c r="K108" s="33">
        <f t="shared" si="21"/>
        <v>425125</v>
      </c>
      <c r="L108" s="33"/>
      <c r="M108" s="33"/>
      <c r="N108" s="33">
        <f t="shared" si="22"/>
        <v>425125</v>
      </c>
      <c r="O108" s="33">
        <f t="shared" si="23"/>
        <v>297587.5</v>
      </c>
      <c r="P108" s="33">
        <f t="shared" si="24"/>
        <v>127537.5</v>
      </c>
      <c r="Q108" s="44" t="s">
        <v>40</v>
      </c>
    </row>
    <row r="109" customHeight="true" spans="1:17">
      <c r="A109" s="14"/>
      <c r="B109" s="14" t="s">
        <v>169</v>
      </c>
      <c r="C109" s="14" t="s">
        <v>170</v>
      </c>
      <c r="D109" s="15">
        <v>693</v>
      </c>
      <c r="E109" s="15">
        <v>693.32</v>
      </c>
      <c r="F109" s="32">
        <v>1200</v>
      </c>
      <c r="G109" s="33">
        <v>693</v>
      </c>
      <c r="H109" s="34">
        <v>97</v>
      </c>
      <c r="I109" s="40">
        <v>500</v>
      </c>
      <c r="J109" s="33">
        <v>693</v>
      </c>
      <c r="K109" s="33">
        <f t="shared" si="21"/>
        <v>346500</v>
      </c>
      <c r="L109" s="33"/>
      <c r="M109" s="33"/>
      <c r="N109" s="33">
        <f t="shared" si="22"/>
        <v>346500</v>
      </c>
      <c r="O109" s="33">
        <f t="shared" si="23"/>
        <v>242550</v>
      </c>
      <c r="P109" s="33">
        <f t="shared" si="24"/>
        <v>103950</v>
      </c>
      <c r="Q109" s="44" t="s">
        <v>34</v>
      </c>
    </row>
    <row r="110" customHeight="true" spans="1:17">
      <c r="A110" s="14"/>
      <c r="B110" s="14" t="s">
        <v>171</v>
      </c>
      <c r="C110" s="14" t="s">
        <v>172</v>
      </c>
      <c r="D110" s="15">
        <v>507.2</v>
      </c>
      <c r="E110" s="15">
        <v>507.23</v>
      </c>
      <c r="F110" s="32">
        <v>1200</v>
      </c>
      <c r="G110" s="33">
        <v>507.2</v>
      </c>
      <c r="H110" s="34">
        <v>98</v>
      </c>
      <c r="I110" s="40">
        <v>500</v>
      </c>
      <c r="J110" s="33">
        <v>507.2</v>
      </c>
      <c r="K110" s="33">
        <f t="shared" si="21"/>
        <v>253600</v>
      </c>
      <c r="L110" s="33"/>
      <c r="M110" s="33"/>
      <c r="N110" s="33">
        <f t="shared" si="22"/>
        <v>253600</v>
      </c>
      <c r="O110" s="33">
        <f t="shared" si="23"/>
        <v>177520</v>
      </c>
      <c r="P110" s="33">
        <f t="shared" si="24"/>
        <v>76080</v>
      </c>
      <c r="Q110" s="44" t="s">
        <v>34</v>
      </c>
    </row>
    <row r="111" customHeight="true" spans="1:17">
      <c r="A111" s="14"/>
      <c r="B111" s="14"/>
      <c r="C111" s="14" t="s">
        <v>173</v>
      </c>
      <c r="D111" s="15">
        <v>122.2</v>
      </c>
      <c r="E111" s="15">
        <v>117.65</v>
      </c>
      <c r="F111" s="32">
        <v>1200</v>
      </c>
      <c r="G111" s="33">
        <v>117.65</v>
      </c>
      <c r="H111" s="34">
        <v>97</v>
      </c>
      <c r="I111" s="40">
        <v>500</v>
      </c>
      <c r="J111" s="33">
        <v>117.65</v>
      </c>
      <c r="K111" s="33">
        <f t="shared" si="21"/>
        <v>58825</v>
      </c>
      <c r="L111" s="33"/>
      <c r="M111" s="33"/>
      <c r="N111" s="33">
        <f t="shared" si="22"/>
        <v>58825</v>
      </c>
      <c r="O111" s="33">
        <f t="shared" si="23"/>
        <v>41177.5</v>
      </c>
      <c r="P111" s="33">
        <f t="shared" si="24"/>
        <v>17647.5</v>
      </c>
      <c r="Q111" s="44"/>
    </row>
    <row r="112" customHeight="true" spans="1:17">
      <c r="A112" s="14"/>
      <c r="B112" s="14"/>
      <c r="C112" s="14" t="s">
        <v>174</v>
      </c>
      <c r="D112" s="47">
        <v>154.6</v>
      </c>
      <c r="E112" s="15">
        <v>154.6</v>
      </c>
      <c r="F112" s="32">
        <v>1200</v>
      </c>
      <c r="G112" s="33">
        <v>154.6</v>
      </c>
      <c r="H112" s="34">
        <v>95</v>
      </c>
      <c r="I112" s="40">
        <v>500</v>
      </c>
      <c r="J112" s="33">
        <v>154.6</v>
      </c>
      <c r="K112" s="33">
        <f t="shared" si="21"/>
        <v>77300</v>
      </c>
      <c r="L112" s="33"/>
      <c r="M112" s="33"/>
      <c r="N112" s="33">
        <f t="shared" si="22"/>
        <v>77300</v>
      </c>
      <c r="O112" s="33">
        <f t="shared" si="23"/>
        <v>54110</v>
      </c>
      <c r="P112" s="33">
        <f t="shared" si="24"/>
        <v>23190</v>
      </c>
      <c r="Q112" s="44" t="s">
        <v>34</v>
      </c>
    </row>
    <row r="113" customHeight="true" spans="1:17">
      <c r="A113" s="14"/>
      <c r="B113" s="14" t="s">
        <v>175</v>
      </c>
      <c r="C113" s="14" t="s">
        <v>174</v>
      </c>
      <c r="D113" s="15">
        <v>232.8</v>
      </c>
      <c r="E113" s="15">
        <v>232.8</v>
      </c>
      <c r="F113" s="32">
        <v>1200</v>
      </c>
      <c r="G113" s="33">
        <v>232.8</v>
      </c>
      <c r="H113" s="34">
        <v>98</v>
      </c>
      <c r="I113" s="40">
        <v>500</v>
      </c>
      <c r="J113" s="33">
        <v>232.8</v>
      </c>
      <c r="K113" s="33">
        <f t="shared" si="21"/>
        <v>116400</v>
      </c>
      <c r="L113" s="33"/>
      <c r="M113" s="33"/>
      <c r="N113" s="33">
        <f t="shared" si="22"/>
        <v>116400</v>
      </c>
      <c r="O113" s="33">
        <f t="shared" si="23"/>
        <v>81480</v>
      </c>
      <c r="P113" s="33">
        <f t="shared" si="24"/>
        <v>34920</v>
      </c>
      <c r="Q113" s="44" t="s">
        <v>34</v>
      </c>
    </row>
    <row r="114" customHeight="true" spans="1:17">
      <c r="A114" s="14"/>
      <c r="B114" s="14"/>
      <c r="C114" s="14" t="s">
        <v>176</v>
      </c>
      <c r="D114" s="15">
        <v>196</v>
      </c>
      <c r="E114" s="15">
        <v>196</v>
      </c>
      <c r="F114" s="32">
        <v>1200</v>
      </c>
      <c r="G114" s="33">
        <v>196</v>
      </c>
      <c r="H114" s="34">
        <v>96</v>
      </c>
      <c r="I114" s="40">
        <v>500</v>
      </c>
      <c r="J114" s="33">
        <v>196</v>
      </c>
      <c r="K114" s="33">
        <f t="shared" si="21"/>
        <v>98000</v>
      </c>
      <c r="L114" s="33"/>
      <c r="M114" s="33"/>
      <c r="N114" s="33">
        <f t="shared" si="22"/>
        <v>98000</v>
      </c>
      <c r="O114" s="33">
        <f t="shared" si="23"/>
        <v>68600</v>
      </c>
      <c r="P114" s="33">
        <f t="shared" si="24"/>
        <v>29400</v>
      </c>
      <c r="Q114" s="44"/>
    </row>
    <row r="115" customHeight="true" spans="1:17">
      <c r="A115" s="14"/>
      <c r="B115" s="14"/>
      <c r="C115" s="14" t="s">
        <v>177</v>
      </c>
      <c r="D115" s="15">
        <v>210</v>
      </c>
      <c r="E115" s="15">
        <v>210</v>
      </c>
      <c r="F115" s="32">
        <v>1200</v>
      </c>
      <c r="G115" s="33">
        <v>210</v>
      </c>
      <c r="H115" s="34">
        <v>96</v>
      </c>
      <c r="I115" s="40">
        <v>500</v>
      </c>
      <c r="J115" s="33">
        <v>200</v>
      </c>
      <c r="K115" s="33">
        <f t="shared" si="21"/>
        <v>100000</v>
      </c>
      <c r="L115" s="33">
        <v>10</v>
      </c>
      <c r="M115" s="33">
        <f>L115*(I115/2)</f>
        <v>2500</v>
      </c>
      <c r="N115" s="33">
        <f t="shared" si="22"/>
        <v>102500</v>
      </c>
      <c r="O115" s="33">
        <f t="shared" si="23"/>
        <v>71750</v>
      </c>
      <c r="P115" s="33">
        <f t="shared" si="24"/>
        <v>30750</v>
      </c>
      <c r="Q115" s="44" t="s">
        <v>60</v>
      </c>
    </row>
    <row r="116" customHeight="true" spans="1:17">
      <c r="A116" s="14"/>
      <c r="B116" s="14"/>
      <c r="C116" s="14" t="s">
        <v>178</v>
      </c>
      <c r="D116" s="15">
        <v>148.2</v>
      </c>
      <c r="E116" s="15">
        <v>148.2</v>
      </c>
      <c r="F116" s="32">
        <v>1200</v>
      </c>
      <c r="G116" s="33">
        <v>148.2</v>
      </c>
      <c r="H116" s="34">
        <v>97</v>
      </c>
      <c r="I116" s="40">
        <v>500</v>
      </c>
      <c r="J116" s="33">
        <v>148.2</v>
      </c>
      <c r="K116" s="33">
        <f t="shared" si="21"/>
        <v>74100</v>
      </c>
      <c r="L116" s="33"/>
      <c r="M116" s="33"/>
      <c r="N116" s="33">
        <f t="shared" si="22"/>
        <v>74100</v>
      </c>
      <c r="O116" s="33">
        <f t="shared" si="23"/>
        <v>51870</v>
      </c>
      <c r="P116" s="33">
        <f t="shared" si="24"/>
        <v>22230</v>
      </c>
      <c r="Q116" s="44"/>
    </row>
    <row r="117" customHeight="true" spans="1:17">
      <c r="A117" s="14"/>
      <c r="B117" s="22" t="s">
        <v>179</v>
      </c>
      <c r="C117" s="14" t="s">
        <v>180</v>
      </c>
      <c r="D117" s="22">
        <v>170.9</v>
      </c>
      <c r="E117" s="22">
        <v>170.9</v>
      </c>
      <c r="F117" s="32">
        <v>1200</v>
      </c>
      <c r="G117" s="33">
        <v>170.9</v>
      </c>
      <c r="H117" s="34">
        <v>98</v>
      </c>
      <c r="I117" s="40">
        <v>500</v>
      </c>
      <c r="J117" s="33">
        <v>170.9</v>
      </c>
      <c r="K117" s="33">
        <f t="shared" si="21"/>
        <v>85450</v>
      </c>
      <c r="L117" s="33"/>
      <c r="M117" s="33"/>
      <c r="N117" s="33">
        <f t="shared" si="22"/>
        <v>85450</v>
      </c>
      <c r="O117" s="33">
        <f t="shared" si="23"/>
        <v>59815</v>
      </c>
      <c r="P117" s="33">
        <f t="shared" si="24"/>
        <v>25635</v>
      </c>
      <c r="Q117" s="44"/>
    </row>
    <row r="118" customHeight="true" spans="1:17">
      <c r="A118" s="14"/>
      <c r="B118" s="14" t="s">
        <v>181</v>
      </c>
      <c r="C118" s="14" t="s">
        <v>182</v>
      </c>
      <c r="D118" s="15">
        <v>160.6</v>
      </c>
      <c r="E118" s="15">
        <v>160.59</v>
      </c>
      <c r="F118" s="32">
        <v>1400</v>
      </c>
      <c r="G118" s="33">
        <v>160.59</v>
      </c>
      <c r="H118" s="34">
        <v>97</v>
      </c>
      <c r="I118" s="40">
        <v>500</v>
      </c>
      <c r="J118" s="33">
        <v>160.59</v>
      </c>
      <c r="K118" s="33">
        <f t="shared" si="21"/>
        <v>80295</v>
      </c>
      <c r="L118" s="33"/>
      <c r="M118" s="33"/>
      <c r="N118" s="33">
        <f t="shared" si="22"/>
        <v>80295</v>
      </c>
      <c r="O118" s="33">
        <f t="shared" si="23"/>
        <v>56206.5</v>
      </c>
      <c r="P118" s="33">
        <f t="shared" si="24"/>
        <v>24088.5</v>
      </c>
      <c r="Q118" s="44"/>
    </row>
    <row r="119" customHeight="true" spans="1:17">
      <c r="A119" s="14"/>
      <c r="B119" s="22" t="s">
        <v>183</v>
      </c>
      <c r="C119" s="14" t="s">
        <v>33</v>
      </c>
      <c r="D119" s="52">
        <v>228.3</v>
      </c>
      <c r="E119" s="52">
        <v>228.3</v>
      </c>
      <c r="F119" s="53">
        <v>1200</v>
      </c>
      <c r="G119" s="33">
        <v>228.3</v>
      </c>
      <c r="H119" s="34">
        <v>97</v>
      </c>
      <c r="I119" s="40">
        <v>500</v>
      </c>
      <c r="J119" s="33">
        <v>228.3</v>
      </c>
      <c r="K119" s="33">
        <f t="shared" si="21"/>
        <v>114150</v>
      </c>
      <c r="L119" s="33"/>
      <c r="M119" s="33"/>
      <c r="N119" s="33">
        <f t="shared" si="22"/>
        <v>114150</v>
      </c>
      <c r="O119" s="33">
        <f t="shared" si="23"/>
        <v>79905</v>
      </c>
      <c r="P119" s="33">
        <f t="shared" si="24"/>
        <v>34245</v>
      </c>
      <c r="Q119" s="44" t="s">
        <v>34</v>
      </c>
    </row>
    <row r="120" customHeight="true" spans="1:17">
      <c r="A120" s="14"/>
      <c r="B120" s="22"/>
      <c r="C120" s="14" t="s">
        <v>184</v>
      </c>
      <c r="D120" s="15">
        <v>195.2</v>
      </c>
      <c r="E120" s="15">
        <v>195.2</v>
      </c>
      <c r="F120" s="32">
        <v>1200</v>
      </c>
      <c r="G120" s="33">
        <v>195.2</v>
      </c>
      <c r="H120" s="34">
        <v>97</v>
      </c>
      <c r="I120" s="40">
        <v>500</v>
      </c>
      <c r="J120" s="33">
        <v>195.2</v>
      </c>
      <c r="K120" s="33">
        <f t="shared" si="21"/>
        <v>97600</v>
      </c>
      <c r="L120" s="33"/>
      <c r="M120" s="33"/>
      <c r="N120" s="33">
        <f t="shared" si="22"/>
        <v>97600</v>
      </c>
      <c r="O120" s="33">
        <f t="shared" si="23"/>
        <v>68320</v>
      </c>
      <c r="P120" s="33">
        <f t="shared" si="24"/>
        <v>29280</v>
      </c>
      <c r="Q120" s="44"/>
    </row>
    <row r="121" customHeight="true" spans="1:17">
      <c r="A121" s="14"/>
      <c r="B121" s="14" t="s">
        <v>185</v>
      </c>
      <c r="C121" s="14" t="s">
        <v>170</v>
      </c>
      <c r="D121" s="15">
        <v>272.1</v>
      </c>
      <c r="E121" s="15">
        <v>272.07</v>
      </c>
      <c r="F121" s="32">
        <v>1200</v>
      </c>
      <c r="G121" s="33">
        <v>272.07</v>
      </c>
      <c r="H121" s="34">
        <v>97</v>
      </c>
      <c r="I121" s="40">
        <v>500</v>
      </c>
      <c r="J121" s="33">
        <v>272.07</v>
      </c>
      <c r="K121" s="33">
        <f t="shared" si="21"/>
        <v>136035</v>
      </c>
      <c r="L121" s="33"/>
      <c r="M121" s="33"/>
      <c r="N121" s="33">
        <f t="shared" si="22"/>
        <v>136035</v>
      </c>
      <c r="O121" s="33">
        <f t="shared" si="23"/>
        <v>95224.5</v>
      </c>
      <c r="P121" s="33">
        <f t="shared" si="24"/>
        <v>40810.5</v>
      </c>
      <c r="Q121" s="44" t="s">
        <v>34</v>
      </c>
    </row>
    <row r="122" customHeight="true" spans="1:17">
      <c r="A122" s="14"/>
      <c r="B122" s="14" t="s">
        <v>186</v>
      </c>
      <c r="C122" s="49" t="s">
        <v>187</v>
      </c>
      <c r="D122" s="15">
        <v>125</v>
      </c>
      <c r="E122" s="15">
        <v>125</v>
      </c>
      <c r="F122" s="32">
        <v>1200</v>
      </c>
      <c r="G122" s="33">
        <v>125</v>
      </c>
      <c r="H122" s="34">
        <v>96</v>
      </c>
      <c r="I122" s="40">
        <v>500</v>
      </c>
      <c r="J122" s="33">
        <v>125</v>
      </c>
      <c r="K122" s="33">
        <f t="shared" si="21"/>
        <v>62500</v>
      </c>
      <c r="L122" s="33"/>
      <c r="M122" s="33"/>
      <c r="N122" s="33">
        <f t="shared" si="22"/>
        <v>62500</v>
      </c>
      <c r="O122" s="33">
        <f t="shared" si="23"/>
        <v>43750</v>
      </c>
      <c r="P122" s="33">
        <f t="shared" si="24"/>
        <v>18750</v>
      </c>
      <c r="Q122" s="44"/>
    </row>
    <row r="123" customHeight="true" spans="1:17">
      <c r="A123" s="14"/>
      <c r="B123" s="14" t="s">
        <v>188</v>
      </c>
      <c r="C123" s="14" t="s">
        <v>189</v>
      </c>
      <c r="D123" s="15">
        <v>224.7</v>
      </c>
      <c r="E123" s="15">
        <v>224.68</v>
      </c>
      <c r="F123" s="32">
        <v>1200</v>
      </c>
      <c r="G123" s="33">
        <v>224.68</v>
      </c>
      <c r="H123" s="34">
        <v>98</v>
      </c>
      <c r="I123" s="40">
        <v>500</v>
      </c>
      <c r="J123" s="33">
        <v>224.68</v>
      </c>
      <c r="K123" s="33">
        <f t="shared" si="21"/>
        <v>112340</v>
      </c>
      <c r="L123" s="33"/>
      <c r="M123" s="33"/>
      <c r="N123" s="33">
        <f t="shared" si="22"/>
        <v>112340</v>
      </c>
      <c r="O123" s="33">
        <f t="shared" si="23"/>
        <v>78638</v>
      </c>
      <c r="P123" s="33">
        <f t="shared" si="24"/>
        <v>33702</v>
      </c>
      <c r="Q123" s="44" t="s">
        <v>34</v>
      </c>
    </row>
    <row r="124" customHeight="true" spans="1:17">
      <c r="A124" s="14"/>
      <c r="B124" s="14" t="s">
        <v>190</v>
      </c>
      <c r="C124" s="14" t="s">
        <v>191</v>
      </c>
      <c r="D124" s="22">
        <v>200</v>
      </c>
      <c r="E124" s="22">
        <v>200</v>
      </c>
      <c r="F124" s="32">
        <v>1200</v>
      </c>
      <c r="G124" s="33">
        <v>200</v>
      </c>
      <c r="H124" s="34">
        <v>99</v>
      </c>
      <c r="I124" s="40">
        <v>500</v>
      </c>
      <c r="J124" s="33">
        <v>200</v>
      </c>
      <c r="K124" s="33">
        <f t="shared" si="21"/>
        <v>100000</v>
      </c>
      <c r="L124" s="33"/>
      <c r="M124" s="33"/>
      <c r="N124" s="33">
        <f t="shared" si="22"/>
        <v>100000</v>
      </c>
      <c r="O124" s="33">
        <f t="shared" si="23"/>
        <v>70000</v>
      </c>
      <c r="P124" s="33">
        <f t="shared" si="24"/>
        <v>30000</v>
      </c>
      <c r="Q124" s="44"/>
    </row>
    <row r="125" customHeight="true" spans="1:17">
      <c r="A125" s="14"/>
      <c r="B125" s="14"/>
      <c r="C125" s="14" t="s">
        <v>192</v>
      </c>
      <c r="D125" s="22">
        <v>163.3</v>
      </c>
      <c r="E125" s="22">
        <v>163.37</v>
      </c>
      <c r="F125" s="32">
        <v>1200</v>
      </c>
      <c r="G125" s="33">
        <v>163.3</v>
      </c>
      <c r="H125" s="34">
        <v>99</v>
      </c>
      <c r="I125" s="40">
        <v>500</v>
      </c>
      <c r="J125" s="33">
        <v>163.3</v>
      </c>
      <c r="K125" s="33">
        <f t="shared" si="21"/>
        <v>81650</v>
      </c>
      <c r="L125" s="33"/>
      <c r="M125" s="33"/>
      <c r="N125" s="33">
        <f t="shared" si="22"/>
        <v>81650</v>
      </c>
      <c r="O125" s="33">
        <f t="shared" si="23"/>
        <v>57155</v>
      </c>
      <c r="P125" s="33">
        <f t="shared" si="24"/>
        <v>24495</v>
      </c>
      <c r="Q125" s="44"/>
    </row>
    <row r="126" customHeight="true" spans="1:17">
      <c r="A126" s="14"/>
      <c r="B126" s="22" t="s">
        <v>193</v>
      </c>
      <c r="C126" s="14" t="s">
        <v>174</v>
      </c>
      <c r="D126" s="52">
        <v>309.1</v>
      </c>
      <c r="E126" s="52">
        <v>309.1</v>
      </c>
      <c r="F126" s="53">
        <v>1200</v>
      </c>
      <c r="G126" s="33">
        <v>309.1</v>
      </c>
      <c r="H126" s="34">
        <v>96</v>
      </c>
      <c r="I126" s="40">
        <v>500</v>
      </c>
      <c r="J126" s="33">
        <v>309.1</v>
      </c>
      <c r="K126" s="33">
        <f t="shared" si="21"/>
        <v>154550</v>
      </c>
      <c r="L126" s="33"/>
      <c r="M126" s="33"/>
      <c r="N126" s="33">
        <f t="shared" si="22"/>
        <v>154550</v>
      </c>
      <c r="O126" s="33">
        <f t="shared" si="23"/>
        <v>108185</v>
      </c>
      <c r="P126" s="33">
        <f t="shared" si="24"/>
        <v>46365</v>
      </c>
      <c r="Q126" s="44" t="s">
        <v>34</v>
      </c>
    </row>
    <row r="127" customHeight="true" spans="1:17">
      <c r="A127" s="14"/>
      <c r="B127" s="14" t="s">
        <v>194</v>
      </c>
      <c r="C127" s="14" t="s">
        <v>195</v>
      </c>
      <c r="D127" s="15">
        <v>191.2</v>
      </c>
      <c r="E127" s="15">
        <v>191.19</v>
      </c>
      <c r="F127" s="32">
        <v>1200</v>
      </c>
      <c r="G127" s="33">
        <v>191.19</v>
      </c>
      <c r="H127" s="34">
        <v>96</v>
      </c>
      <c r="I127" s="40">
        <v>500</v>
      </c>
      <c r="J127" s="33">
        <v>191.19</v>
      </c>
      <c r="K127" s="33">
        <f t="shared" si="21"/>
        <v>95595</v>
      </c>
      <c r="L127" s="33"/>
      <c r="M127" s="33"/>
      <c r="N127" s="33">
        <f t="shared" si="22"/>
        <v>95595</v>
      </c>
      <c r="O127" s="33">
        <f t="shared" si="23"/>
        <v>66916.5</v>
      </c>
      <c r="P127" s="33">
        <f t="shared" si="24"/>
        <v>28678.5</v>
      </c>
      <c r="Q127" s="44"/>
    </row>
    <row r="128" customHeight="true" spans="1:17">
      <c r="A128" s="14"/>
      <c r="B128" s="14" t="s">
        <v>194</v>
      </c>
      <c r="C128" s="14" t="s">
        <v>196</v>
      </c>
      <c r="D128" s="15">
        <v>163.3</v>
      </c>
      <c r="E128" s="15">
        <v>163.31</v>
      </c>
      <c r="F128" s="32">
        <v>1200</v>
      </c>
      <c r="G128" s="33">
        <v>163.3</v>
      </c>
      <c r="H128" s="34">
        <v>97</v>
      </c>
      <c r="I128" s="40">
        <v>500</v>
      </c>
      <c r="J128" s="33">
        <v>163.3</v>
      </c>
      <c r="K128" s="33">
        <f t="shared" si="21"/>
        <v>81650</v>
      </c>
      <c r="L128" s="33"/>
      <c r="M128" s="33"/>
      <c r="N128" s="33">
        <f t="shared" si="22"/>
        <v>81650</v>
      </c>
      <c r="O128" s="33">
        <f t="shared" si="23"/>
        <v>57155</v>
      </c>
      <c r="P128" s="33">
        <f t="shared" si="24"/>
        <v>24495</v>
      </c>
      <c r="Q128" s="44"/>
    </row>
    <row r="129" customHeight="true" spans="1:17">
      <c r="A129" s="14"/>
      <c r="B129" s="14" t="s">
        <v>197</v>
      </c>
      <c r="C129" s="14" t="s">
        <v>57</v>
      </c>
      <c r="D129" s="15">
        <v>257.8</v>
      </c>
      <c r="E129" s="15">
        <v>257.84</v>
      </c>
      <c r="F129" s="32">
        <v>1200</v>
      </c>
      <c r="G129" s="33">
        <v>257.8</v>
      </c>
      <c r="H129" s="34">
        <v>96</v>
      </c>
      <c r="I129" s="40">
        <v>500</v>
      </c>
      <c r="J129" s="33">
        <v>257.8</v>
      </c>
      <c r="K129" s="33">
        <f t="shared" si="21"/>
        <v>128900</v>
      </c>
      <c r="L129" s="33"/>
      <c r="M129" s="33"/>
      <c r="N129" s="33">
        <f t="shared" si="22"/>
        <v>128900</v>
      </c>
      <c r="O129" s="33">
        <f t="shared" si="23"/>
        <v>90230</v>
      </c>
      <c r="P129" s="33">
        <f t="shared" si="24"/>
        <v>38670</v>
      </c>
      <c r="Q129" s="44" t="s">
        <v>34</v>
      </c>
    </row>
    <row r="130" customHeight="true" spans="1:17">
      <c r="A130" s="14"/>
      <c r="B130" s="14" t="s">
        <v>198</v>
      </c>
      <c r="C130" s="14" t="s">
        <v>199</v>
      </c>
      <c r="D130" s="15">
        <v>1292</v>
      </c>
      <c r="E130" s="15">
        <v>1493.88</v>
      </c>
      <c r="F130" s="32">
        <v>1200</v>
      </c>
      <c r="G130" s="33">
        <v>1292</v>
      </c>
      <c r="H130" s="34">
        <v>95</v>
      </c>
      <c r="I130" s="40">
        <v>500</v>
      </c>
      <c r="J130" s="33">
        <v>1292</v>
      </c>
      <c r="K130" s="33">
        <f t="shared" si="21"/>
        <v>646000</v>
      </c>
      <c r="L130" s="33"/>
      <c r="M130" s="33"/>
      <c r="N130" s="33">
        <f t="shared" si="22"/>
        <v>646000</v>
      </c>
      <c r="O130" s="33">
        <f t="shared" si="23"/>
        <v>452200</v>
      </c>
      <c r="P130" s="33">
        <f t="shared" si="24"/>
        <v>193800</v>
      </c>
      <c r="Q130" s="44" t="s">
        <v>40</v>
      </c>
    </row>
    <row r="131" customHeight="true" spans="1:17">
      <c r="A131" s="14"/>
      <c r="B131" s="14" t="s">
        <v>200</v>
      </c>
      <c r="C131" s="14" t="s">
        <v>33</v>
      </c>
      <c r="D131" s="15">
        <v>532</v>
      </c>
      <c r="E131" s="15">
        <v>531.97</v>
      </c>
      <c r="F131" s="32">
        <v>1200</v>
      </c>
      <c r="G131" s="33">
        <v>531.97</v>
      </c>
      <c r="H131" s="34">
        <v>95</v>
      </c>
      <c r="I131" s="40">
        <v>500</v>
      </c>
      <c r="J131" s="33">
        <v>531.97</v>
      </c>
      <c r="K131" s="33">
        <f t="shared" si="21"/>
        <v>265985</v>
      </c>
      <c r="L131" s="33"/>
      <c r="M131" s="33"/>
      <c r="N131" s="33">
        <f t="shared" si="22"/>
        <v>265985</v>
      </c>
      <c r="O131" s="33">
        <f t="shared" si="23"/>
        <v>186189.5</v>
      </c>
      <c r="P131" s="33">
        <f t="shared" si="24"/>
        <v>79795.5</v>
      </c>
      <c r="Q131" s="44" t="s">
        <v>34</v>
      </c>
    </row>
    <row r="132" customHeight="true" spans="1:17">
      <c r="A132" s="14"/>
      <c r="B132" s="14" t="s">
        <v>201</v>
      </c>
      <c r="C132" s="14" t="s">
        <v>202</v>
      </c>
      <c r="D132" s="54">
        <v>480</v>
      </c>
      <c r="E132" s="15">
        <v>940</v>
      </c>
      <c r="F132" s="32">
        <v>1200</v>
      </c>
      <c r="G132" s="33">
        <v>480</v>
      </c>
      <c r="H132" s="34">
        <v>95</v>
      </c>
      <c r="I132" s="40">
        <v>500</v>
      </c>
      <c r="J132" s="33">
        <v>480</v>
      </c>
      <c r="K132" s="33">
        <f t="shared" si="21"/>
        <v>240000</v>
      </c>
      <c r="L132" s="33"/>
      <c r="M132" s="33"/>
      <c r="N132" s="33">
        <f t="shared" si="22"/>
        <v>240000</v>
      </c>
      <c r="O132" s="33">
        <f t="shared" si="23"/>
        <v>168000</v>
      </c>
      <c r="P132" s="33">
        <f t="shared" si="24"/>
        <v>72000</v>
      </c>
      <c r="Q132" s="44" t="s">
        <v>34</v>
      </c>
    </row>
    <row r="133" customHeight="true" spans="1:17">
      <c r="A133" s="16" t="s">
        <v>35</v>
      </c>
      <c r="B133" s="16"/>
      <c r="C133" s="17" t="s">
        <v>203</v>
      </c>
      <c r="D133" s="16">
        <f>SUM(D106:D132)</f>
        <v>8437.9</v>
      </c>
      <c r="E133" s="16">
        <f>SUM(E106:E132)</f>
        <v>9095.8</v>
      </c>
      <c r="F133" s="16"/>
      <c r="G133" s="16">
        <f>SUM(G106:G132)</f>
        <v>8433.2</v>
      </c>
      <c r="H133" s="16"/>
      <c r="I133" s="16"/>
      <c r="J133" s="16">
        <f>SUM(J106:J132)</f>
        <v>8423.2</v>
      </c>
      <c r="K133" s="18">
        <f t="shared" ref="I133:P133" si="25">SUM(K106:K132)</f>
        <v>4189225</v>
      </c>
      <c r="L133" s="18">
        <f t="shared" si="25"/>
        <v>10</v>
      </c>
      <c r="M133" s="18">
        <f t="shared" si="25"/>
        <v>2500</v>
      </c>
      <c r="N133" s="18">
        <f t="shared" si="25"/>
        <v>4191725</v>
      </c>
      <c r="O133" s="18">
        <f t="shared" si="25"/>
        <v>2934207.5</v>
      </c>
      <c r="P133" s="18">
        <f t="shared" si="25"/>
        <v>1257517.5</v>
      </c>
      <c r="Q133" s="44"/>
    </row>
    <row r="134" customHeight="true" spans="1:17">
      <c r="A134" s="14" t="s">
        <v>204</v>
      </c>
      <c r="B134" s="14" t="s">
        <v>205</v>
      </c>
      <c r="C134" s="14" t="s">
        <v>119</v>
      </c>
      <c r="D134" s="47">
        <v>1600.4</v>
      </c>
      <c r="E134" s="15">
        <v>1600.4</v>
      </c>
      <c r="F134" s="32">
        <v>1200</v>
      </c>
      <c r="G134" s="33">
        <v>1600.4</v>
      </c>
      <c r="H134" s="34">
        <v>97</v>
      </c>
      <c r="I134" s="40">
        <v>500</v>
      </c>
      <c r="J134" s="33">
        <v>1600.4</v>
      </c>
      <c r="K134" s="33">
        <f>J134*I134</f>
        <v>800200</v>
      </c>
      <c r="L134" s="33"/>
      <c r="M134" s="33"/>
      <c r="N134" s="33">
        <f>O134+P134</f>
        <v>800200</v>
      </c>
      <c r="O134" s="33">
        <f>(K134+M134)*60%</f>
        <v>480120</v>
      </c>
      <c r="P134" s="33">
        <f>(K134+M134)*40%</f>
        <v>320080</v>
      </c>
      <c r="Q134" s="44" t="s">
        <v>34</v>
      </c>
    </row>
    <row r="135" customHeight="true" spans="1:17">
      <c r="A135" s="14"/>
      <c r="B135" s="14" t="s">
        <v>206</v>
      </c>
      <c r="C135" s="55" t="s">
        <v>207</v>
      </c>
      <c r="D135" s="47">
        <v>135.2</v>
      </c>
      <c r="E135" s="15">
        <v>146.17</v>
      </c>
      <c r="F135" s="53">
        <v>1100</v>
      </c>
      <c r="G135" s="33">
        <v>135.2</v>
      </c>
      <c r="H135" s="34">
        <v>95</v>
      </c>
      <c r="I135" s="40">
        <v>500</v>
      </c>
      <c r="J135" s="33">
        <v>135.2</v>
      </c>
      <c r="K135" s="33">
        <f t="shared" ref="K135:K152" si="26">J135*I135</f>
        <v>67600</v>
      </c>
      <c r="L135" s="33"/>
      <c r="M135" s="33"/>
      <c r="N135" s="33">
        <f t="shared" ref="N135:N154" si="27">O135+P135</f>
        <v>67600</v>
      </c>
      <c r="O135" s="33">
        <f t="shared" ref="O135:O169" si="28">(K135+M135)*60%</f>
        <v>40560</v>
      </c>
      <c r="P135" s="33">
        <f t="shared" ref="P135:P169" si="29">(K135+M135)*40%</f>
        <v>27040</v>
      </c>
      <c r="Q135" s="44"/>
    </row>
    <row r="136" customHeight="true" spans="1:17">
      <c r="A136" s="14"/>
      <c r="B136" s="14"/>
      <c r="C136" s="14" t="s">
        <v>208</v>
      </c>
      <c r="D136" s="47">
        <v>111.6</v>
      </c>
      <c r="E136" s="15">
        <v>111.61</v>
      </c>
      <c r="F136" s="15">
        <v>1100</v>
      </c>
      <c r="G136" s="33">
        <v>111.6</v>
      </c>
      <c r="H136" s="34">
        <v>93</v>
      </c>
      <c r="I136" s="40">
        <v>475</v>
      </c>
      <c r="J136" s="33">
        <v>111.6</v>
      </c>
      <c r="K136" s="33">
        <f t="shared" si="26"/>
        <v>53010</v>
      </c>
      <c r="L136" s="33"/>
      <c r="M136" s="33"/>
      <c r="N136" s="33">
        <f t="shared" si="27"/>
        <v>53010</v>
      </c>
      <c r="O136" s="33">
        <f t="shared" si="28"/>
        <v>31806</v>
      </c>
      <c r="P136" s="33">
        <f t="shared" si="29"/>
        <v>21204</v>
      </c>
      <c r="Q136" s="44"/>
    </row>
    <row r="137" customHeight="true" spans="1:17">
      <c r="A137" s="14"/>
      <c r="B137" s="22" t="s">
        <v>209</v>
      </c>
      <c r="C137" s="14" t="s">
        <v>210</v>
      </c>
      <c r="D137" s="47">
        <v>966.9</v>
      </c>
      <c r="E137" s="53">
        <v>966.85</v>
      </c>
      <c r="F137" s="53">
        <v>1200</v>
      </c>
      <c r="G137" s="33">
        <v>966.85</v>
      </c>
      <c r="H137" s="34">
        <v>95</v>
      </c>
      <c r="I137" s="40">
        <v>500</v>
      </c>
      <c r="J137" s="33">
        <v>966.85</v>
      </c>
      <c r="K137" s="33">
        <f t="shared" si="26"/>
        <v>483425</v>
      </c>
      <c r="L137" s="33"/>
      <c r="M137" s="33"/>
      <c r="N137" s="33">
        <f t="shared" si="27"/>
        <v>483425</v>
      </c>
      <c r="O137" s="33">
        <f t="shared" si="28"/>
        <v>290055</v>
      </c>
      <c r="P137" s="33">
        <f t="shared" si="29"/>
        <v>193370</v>
      </c>
      <c r="Q137" s="44" t="s">
        <v>34</v>
      </c>
    </row>
    <row r="138" customHeight="true" spans="1:17">
      <c r="A138" s="14"/>
      <c r="B138" s="14" t="s">
        <v>211</v>
      </c>
      <c r="C138" s="14" t="s">
        <v>212</v>
      </c>
      <c r="D138" s="47">
        <v>194.4</v>
      </c>
      <c r="E138" s="15">
        <v>194.4</v>
      </c>
      <c r="F138" s="53">
        <v>1200</v>
      </c>
      <c r="G138" s="33">
        <v>194.4</v>
      </c>
      <c r="H138" s="34">
        <v>96</v>
      </c>
      <c r="I138" s="40">
        <v>500</v>
      </c>
      <c r="J138" s="33">
        <v>194.4</v>
      </c>
      <c r="K138" s="33">
        <f t="shared" si="26"/>
        <v>97200</v>
      </c>
      <c r="L138" s="33"/>
      <c r="M138" s="33"/>
      <c r="N138" s="33">
        <f t="shared" si="27"/>
        <v>97200</v>
      </c>
      <c r="O138" s="33">
        <f t="shared" si="28"/>
        <v>58320</v>
      </c>
      <c r="P138" s="33">
        <f t="shared" si="29"/>
        <v>38880</v>
      </c>
      <c r="Q138" s="44"/>
    </row>
    <row r="139" customHeight="true" spans="1:17">
      <c r="A139" s="14"/>
      <c r="B139" s="14" t="s">
        <v>213</v>
      </c>
      <c r="C139" s="14" t="s">
        <v>214</v>
      </c>
      <c r="D139" s="47">
        <v>263.9</v>
      </c>
      <c r="E139" s="15">
        <v>263.99</v>
      </c>
      <c r="F139" s="15">
        <v>1000</v>
      </c>
      <c r="G139" s="33">
        <v>263.9</v>
      </c>
      <c r="H139" s="34">
        <v>96</v>
      </c>
      <c r="I139" s="40">
        <v>500</v>
      </c>
      <c r="J139" s="33">
        <v>263.9</v>
      </c>
      <c r="K139" s="33">
        <f t="shared" si="26"/>
        <v>131950</v>
      </c>
      <c r="L139" s="33"/>
      <c r="M139" s="33"/>
      <c r="N139" s="33">
        <f t="shared" si="27"/>
        <v>131950</v>
      </c>
      <c r="O139" s="33">
        <f t="shared" si="28"/>
        <v>79170</v>
      </c>
      <c r="P139" s="33">
        <f t="shared" si="29"/>
        <v>52780</v>
      </c>
      <c r="Q139" s="44" t="s">
        <v>34</v>
      </c>
    </row>
    <row r="140" customHeight="true" spans="1:17">
      <c r="A140" s="14"/>
      <c r="B140" s="14" t="s">
        <v>206</v>
      </c>
      <c r="C140" s="14" t="s">
        <v>215</v>
      </c>
      <c r="D140" s="47">
        <v>161.9</v>
      </c>
      <c r="E140" s="15">
        <v>161.86</v>
      </c>
      <c r="F140" s="15">
        <v>1100</v>
      </c>
      <c r="G140" s="33">
        <v>161.86</v>
      </c>
      <c r="H140" s="34">
        <v>97</v>
      </c>
      <c r="I140" s="40">
        <v>500</v>
      </c>
      <c r="J140" s="33">
        <v>161.86</v>
      </c>
      <c r="K140" s="33">
        <f t="shared" si="26"/>
        <v>80930</v>
      </c>
      <c r="L140" s="33"/>
      <c r="M140" s="33"/>
      <c r="N140" s="33">
        <f t="shared" si="27"/>
        <v>80930</v>
      </c>
      <c r="O140" s="33">
        <f t="shared" si="28"/>
        <v>48558</v>
      </c>
      <c r="P140" s="33">
        <f t="shared" si="29"/>
        <v>32372</v>
      </c>
      <c r="Q140" s="44"/>
    </row>
    <row r="141" customHeight="true" spans="1:17">
      <c r="A141" s="14"/>
      <c r="B141" s="14" t="s">
        <v>211</v>
      </c>
      <c r="C141" s="14" t="s">
        <v>216</v>
      </c>
      <c r="D141" s="47">
        <v>487.2</v>
      </c>
      <c r="E141" s="15">
        <v>487.18</v>
      </c>
      <c r="F141" s="53">
        <v>1200</v>
      </c>
      <c r="G141" s="33">
        <v>487.18</v>
      </c>
      <c r="H141" s="34">
        <v>95</v>
      </c>
      <c r="I141" s="40">
        <v>500</v>
      </c>
      <c r="J141" s="33">
        <v>487.18</v>
      </c>
      <c r="K141" s="33">
        <f t="shared" si="26"/>
        <v>243590</v>
      </c>
      <c r="L141" s="33"/>
      <c r="M141" s="33"/>
      <c r="N141" s="33">
        <f t="shared" si="27"/>
        <v>243590</v>
      </c>
      <c r="O141" s="33">
        <f t="shared" si="28"/>
        <v>146154</v>
      </c>
      <c r="P141" s="33">
        <f t="shared" si="29"/>
        <v>97436</v>
      </c>
      <c r="Q141" s="44" t="s">
        <v>34</v>
      </c>
    </row>
    <row r="142" customHeight="true" spans="1:17">
      <c r="A142" s="14"/>
      <c r="B142" s="14" t="s">
        <v>217</v>
      </c>
      <c r="C142" s="14" t="s">
        <v>218</v>
      </c>
      <c r="D142" s="47">
        <v>116.2</v>
      </c>
      <c r="E142" s="15">
        <v>116.2</v>
      </c>
      <c r="F142" s="32">
        <v>1500</v>
      </c>
      <c r="G142" s="33">
        <v>116.2</v>
      </c>
      <c r="H142" s="34">
        <v>88</v>
      </c>
      <c r="I142" s="40">
        <v>450</v>
      </c>
      <c r="J142" s="33">
        <v>116.2</v>
      </c>
      <c r="K142" s="33">
        <f t="shared" si="26"/>
        <v>52290</v>
      </c>
      <c r="L142" s="33"/>
      <c r="M142" s="33"/>
      <c r="N142" s="33">
        <f t="shared" si="27"/>
        <v>52290</v>
      </c>
      <c r="O142" s="33">
        <f t="shared" si="28"/>
        <v>31374</v>
      </c>
      <c r="P142" s="33">
        <f t="shared" si="29"/>
        <v>20916</v>
      </c>
      <c r="Q142" s="44"/>
    </row>
    <row r="143" customHeight="true" spans="1:17">
      <c r="A143" s="14"/>
      <c r="B143" s="14"/>
      <c r="C143" s="14" t="s">
        <v>139</v>
      </c>
      <c r="D143" s="47">
        <v>260</v>
      </c>
      <c r="E143" s="14">
        <v>260</v>
      </c>
      <c r="F143" s="14">
        <v>1200</v>
      </c>
      <c r="G143" s="33">
        <v>260</v>
      </c>
      <c r="H143" s="34">
        <v>97</v>
      </c>
      <c r="I143" s="40">
        <v>500</v>
      </c>
      <c r="J143" s="33">
        <v>260</v>
      </c>
      <c r="K143" s="33">
        <f t="shared" si="26"/>
        <v>130000</v>
      </c>
      <c r="L143" s="33"/>
      <c r="M143" s="33"/>
      <c r="N143" s="33">
        <f t="shared" si="27"/>
        <v>130000</v>
      </c>
      <c r="O143" s="33">
        <f t="shared" si="28"/>
        <v>78000</v>
      </c>
      <c r="P143" s="33">
        <f t="shared" si="29"/>
        <v>52000</v>
      </c>
      <c r="Q143" s="44" t="s">
        <v>34</v>
      </c>
    </row>
    <row r="144" customHeight="true" spans="1:17">
      <c r="A144" s="14"/>
      <c r="B144" s="14" t="s">
        <v>219</v>
      </c>
      <c r="C144" s="14" t="s">
        <v>220</v>
      </c>
      <c r="D144" s="47">
        <v>340</v>
      </c>
      <c r="E144" s="22">
        <v>340</v>
      </c>
      <c r="F144" s="32">
        <v>1000</v>
      </c>
      <c r="G144" s="33">
        <v>340</v>
      </c>
      <c r="H144" s="34">
        <v>95</v>
      </c>
      <c r="I144" s="40">
        <v>500</v>
      </c>
      <c r="J144" s="33">
        <v>200</v>
      </c>
      <c r="K144" s="33">
        <f t="shared" si="26"/>
        <v>100000</v>
      </c>
      <c r="L144" s="33">
        <v>140</v>
      </c>
      <c r="M144" s="33">
        <f>L144*(I144/2)</f>
        <v>35000</v>
      </c>
      <c r="N144" s="33">
        <f t="shared" si="27"/>
        <v>135000</v>
      </c>
      <c r="O144" s="33">
        <f t="shared" si="28"/>
        <v>81000</v>
      </c>
      <c r="P144" s="33">
        <f t="shared" si="29"/>
        <v>54000</v>
      </c>
      <c r="Q144" s="44" t="s">
        <v>60</v>
      </c>
    </row>
    <row r="145" ht="47" customHeight="true" spans="1:17">
      <c r="A145" s="14"/>
      <c r="B145" s="14"/>
      <c r="C145" s="14" t="s">
        <v>147</v>
      </c>
      <c r="D145" s="47">
        <v>112.7</v>
      </c>
      <c r="E145" s="22">
        <v>112.7</v>
      </c>
      <c r="F145" s="32">
        <v>1000</v>
      </c>
      <c r="G145" s="33">
        <v>112.7</v>
      </c>
      <c r="H145" s="34">
        <v>95</v>
      </c>
      <c r="I145" s="40">
        <v>500</v>
      </c>
      <c r="J145" s="33">
        <v>85.4</v>
      </c>
      <c r="K145" s="33">
        <f t="shared" si="26"/>
        <v>42700</v>
      </c>
      <c r="L145" s="33">
        <v>27.3</v>
      </c>
      <c r="M145" s="33">
        <f>L145*(I145/2)</f>
        <v>6825</v>
      </c>
      <c r="N145" s="33">
        <f t="shared" si="27"/>
        <v>49525</v>
      </c>
      <c r="O145" s="33">
        <f t="shared" si="28"/>
        <v>29715</v>
      </c>
      <c r="P145" s="33">
        <f t="shared" si="29"/>
        <v>19810</v>
      </c>
      <c r="Q145" s="44" t="s">
        <v>124</v>
      </c>
    </row>
    <row r="146" customHeight="true" spans="1:17">
      <c r="A146" s="14"/>
      <c r="B146" s="14" t="s">
        <v>221</v>
      </c>
      <c r="C146" s="14" t="s">
        <v>222</v>
      </c>
      <c r="D146" s="47">
        <v>1109.1</v>
      </c>
      <c r="E146" s="15">
        <v>1109.1</v>
      </c>
      <c r="F146" s="32">
        <v>1200</v>
      </c>
      <c r="G146" s="33">
        <v>1109.1</v>
      </c>
      <c r="H146" s="34">
        <v>95</v>
      </c>
      <c r="I146" s="40">
        <v>500</v>
      </c>
      <c r="J146" s="33">
        <v>200</v>
      </c>
      <c r="K146" s="33">
        <f t="shared" si="26"/>
        <v>100000</v>
      </c>
      <c r="L146" s="33">
        <v>909.1</v>
      </c>
      <c r="M146" s="33">
        <f>L146*(I146/2)</f>
        <v>227275</v>
      </c>
      <c r="N146" s="33">
        <f t="shared" si="27"/>
        <v>327275</v>
      </c>
      <c r="O146" s="33">
        <f t="shared" si="28"/>
        <v>196365</v>
      </c>
      <c r="P146" s="33">
        <f t="shared" si="29"/>
        <v>130910</v>
      </c>
      <c r="Q146" s="44" t="s">
        <v>60</v>
      </c>
    </row>
    <row r="147" customHeight="true" spans="1:17">
      <c r="A147" s="14"/>
      <c r="B147" s="14" t="s">
        <v>223</v>
      </c>
      <c r="C147" s="14" t="s">
        <v>224</v>
      </c>
      <c r="D147" s="56">
        <v>141</v>
      </c>
      <c r="E147" s="15">
        <v>142</v>
      </c>
      <c r="F147" s="32">
        <v>1000</v>
      </c>
      <c r="G147" s="33">
        <v>141</v>
      </c>
      <c r="H147" s="34">
        <v>94</v>
      </c>
      <c r="I147" s="40">
        <v>475</v>
      </c>
      <c r="J147" s="33">
        <v>141</v>
      </c>
      <c r="K147" s="33">
        <f t="shared" si="26"/>
        <v>66975</v>
      </c>
      <c r="L147" s="33"/>
      <c r="M147" s="33"/>
      <c r="N147" s="33">
        <f t="shared" si="27"/>
        <v>66975</v>
      </c>
      <c r="O147" s="33">
        <f t="shared" si="28"/>
        <v>40185</v>
      </c>
      <c r="P147" s="33">
        <f t="shared" si="29"/>
        <v>26790</v>
      </c>
      <c r="Q147" s="44"/>
    </row>
    <row r="148" customHeight="true" spans="1:17">
      <c r="A148" s="14"/>
      <c r="B148" s="14" t="s">
        <v>225</v>
      </c>
      <c r="C148" s="14" t="s">
        <v>226</v>
      </c>
      <c r="D148" s="47">
        <v>110</v>
      </c>
      <c r="E148" s="15">
        <v>110</v>
      </c>
      <c r="F148" s="32">
        <v>1200</v>
      </c>
      <c r="G148" s="33">
        <v>110</v>
      </c>
      <c r="H148" s="34">
        <v>96</v>
      </c>
      <c r="I148" s="40">
        <v>500</v>
      </c>
      <c r="J148" s="33">
        <v>110</v>
      </c>
      <c r="K148" s="33">
        <f t="shared" si="26"/>
        <v>55000</v>
      </c>
      <c r="L148" s="33"/>
      <c r="M148" s="33"/>
      <c r="N148" s="33">
        <f t="shared" si="27"/>
        <v>55000</v>
      </c>
      <c r="O148" s="33">
        <f t="shared" si="28"/>
        <v>33000</v>
      </c>
      <c r="P148" s="33">
        <f t="shared" si="29"/>
        <v>22000</v>
      </c>
      <c r="Q148" s="44"/>
    </row>
    <row r="149" customHeight="true" spans="1:17">
      <c r="A149" s="14"/>
      <c r="B149" s="14" t="s">
        <v>227</v>
      </c>
      <c r="C149" s="14" t="s">
        <v>228</v>
      </c>
      <c r="D149" s="47">
        <v>152</v>
      </c>
      <c r="E149" s="15">
        <v>152</v>
      </c>
      <c r="F149" s="32">
        <v>1200</v>
      </c>
      <c r="G149" s="33">
        <v>152</v>
      </c>
      <c r="H149" s="34">
        <v>96</v>
      </c>
      <c r="I149" s="40">
        <v>500</v>
      </c>
      <c r="J149" s="33">
        <v>152</v>
      </c>
      <c r="K149" s="33">
        <f t="shared" si="26"/>
        <v>76000</v>
      </c>
      <c r="L149" s="33"/>
      <c r="M149" s="33"/>
      <c r="N149" s="33">
        <f t="shared" si="27"/>
        <v>76000</v>
      </c>
      <c r="O149" s="33">
        <f t="shared" si="28"/>
        <v>45600</v>
      </c>
      <c r="P149" s="33">
        <f t="shared" si="29"/>
        <v>30400</v>
      </c>
      <c r="Q149" s="44"/>
    </row>
    <row r="150" customHeight="true" spans="1:17">
      <c r="A150" s="14"/>
      <c r="B150" s="14" t="s">
        <v>229</v>
      </c>
      <c r="C150" s="14" t="s">
        <v>230</v>
      </c>
      <c r="D150" s="47">
        <v>113.7</v>
      </c>
      <c r="E150" s="15">
        <v>113.67</v>
      </c>
      <c r="F150" s="15">
        <v>1200</v>
      </c>
      <c r="G150" s="33">
        <v>113.67</v>
      </c>
      <c r="H150" s="34">
        <v>96</v>
      </c>
      <c r="I150" s="40">
        <v>500</v>
      </c>
      <c r="J150" s="33">
        <v>113.67</v>
      </c>
      <c r="K150" s="33">
        <f t="shared" si="26"/>
        <v>56835</v>
      </c>
      <c r="L150" s="33"/>
      <c r="M150" s="33"/>
      <c r="N150" s="33">
        <f t="shared" si="27"/>
        <v>56835</v>
      </c>
      <c r="O150" s="33">
        <f t="shared" si="28"/>
        <v>34101</v>
      </c>
      <c r="P150" s="33">
        <f t="shared" si="29"/>
        <v>22734</v>
      </c>
      <c r="Q150" s="44"/>
    </row>
    <row r="151" customHeight="true" spans="1:17">
      <c r="A151" s="14"/>
      <c r="B151" s="14" t="s">
        <v>231</v>
      </c>
      <c r="C151" s="14" t="s">
        <v>232</v>
      </c>
      <c r="D151" s="47">
        <v>195.2</v>
      </c>
      <c r="E151" s="15">
        <v>195.21</v>
      </c>
      <c r="F151" s="32">
        <v>1200</v>
      </c>
      <c r="G151" s="33">
        <v>195.2</v>
      </c>
      <c r="H151" s="34">
        <v>97</v>
      </c>
      <c r="I151" s="40">
        <v>500</v>
      </c>
      <c r="J151" s="33">
        <v>195.2</v>
      </c>
      <c r="K151" s="33">
        <f t="shared" si="26"/>
        <v>97600</v>
      </c>
      <c r="L151" s="33"/>
      <c r="M151" s="33"/>
      <c r="N151" s="33">
        <f t="shared" si="27"/>
        <v>97600</v>
      </c>
      <c r="O151" s="33">
        <f t="shared" si="28"/>
        <v>58560</v>
      </c>
      <c r="P151" s="33">
        <f t="shared" si="29"/>
        <v>39040</v>
      </c>
      <c r="Q151" s="44"/>
    </row>
    <row r="152" customHeight="true" spans="1:17">
      <c r="A152" s="14"/>
      <c r="B152" s="14"/>
      <c r="C152" s="57" t="s">
        <v>233</v>
      </c>
      <c r="D152" s="47">
        <v>118.5</v>
      </c>
      <c r="E152" s="15">
        <v>118.53</v>
      </c>
      <c r="F152" s="32">
        <v>1200</v>
      </c>
      <c r="G152" s="33">
        <v>118.5</v>
      </c>
      <c r="H152" s="34">
        <v>95</v>
      </c>
      <c r="I152" s="40">
        <v>500</v>
      </c>
      <c r="J152" s="33">
        <v>118.5</v>
      </c>
      <c r="K152" s="33">
        <f t="shared" si="26"/>
        <v>59250</v>
      </c>
      <c r="L152" s="33"/>
      <c r="M152" s="33"/>
      <c r="N152" s="33">
        <f t="shared" si="27"/>
        <v>59250</v>
      </c>
      <c r="O152" s="33">
        <f t="shared" si="28"/>
        <v>35550</v>
      </c>
      <c r="P152" s="33">
        <f t="shared" si="29"/>
        <v>23700</v>
      </c>
      <c r="Q152" s="44"/>
    </row>
    <row r="153" customHeight="true" spans="1:17">
      <c r="A153" s="16" t="s">
        <v>35</v>
      </c>
      <c r="B153" s="16"/>
      <c r="C153" s="17" t="s">
        <v>234</v>
      </c>
      <c r="D153" s="16">
        <f>SUM(D134:D152)</f>
        <v>6689.9</v>
      </c>
      <c r="E153" s="16">
        <f>SUM(E134:E152)</f>
        <v>6701.87</v>
      </c>
      <c r="F153" s="16"/>
      <c r="G153" s="16">
        <f>SUM(G134:G152)</f>
        <v>6689.76</v>
      </c>
      <c r="H153" s="16"/>
      <c r="I153" s="16"/>
      <c r="J153" s="16">
        <f t="shared" ref="I153:N153" si="30">SUM(J134:J152)</f>
        <v>5613.36</v>
      </c>
      <c r="K153" s="18">
        <f t="shared" si="30"/>
        <v>2794555</v>
      </c>
      <c r="L153" s="18">
        <f t="shared" si="30"/>
        <v>1076.4</v>
      </c>
      <c r="M153" s="18">
        <f t="shared" si="30"/>
        <v>269100</v>
      </c>
      <c r="N153" s="18">
        <f t="shared" si="27"/>
        <v>3063655</v>
      </c>
      <c r="O153" s="63">
        <f t="shared" si="28"/>
        <v>1838193</v>
      </c>
      <c r="P153" s="63">
        <f t="shared" si="29"/>
        <v>1225462</v>
      </c>
      <c r="Q153" s="44"/>
    </row>
    <row r="154" customHeight="true" spans="1:17">
      <c r="A154" s="14" t="s">
        <v>235</v>
      </c>
      <c r="B154" s="14" t="s">
        <v>236</v>
      </c>
      <c r="C154" s="14" t="s">
        <v>237</v>
      </c>
      <c r="D154" s="15">
        <v>521.9</v>
      </c>
      <c r="E154" s="31">
        <v>521.9</v>
      </c>
      <c r="F154" s="32">
        <v>1000</v>
      </c>
      <c r="G154" s="33">
        <v>521.9</v>
      </c>
      <c r="H154" s="34">
        <v>96</v>
      </c>
      <c r="I154" s="40">
        <v>500</v>
      </c>
      <c r="J154" s="33">
        <v>521.9</v>
      </c>
      <c r="K154" s="33">
        <f>J154*I154</f>
        <v>260950</v>
      </c>
      <c r="L154" s="33"/>
      <c r="M154" s="33"/>
      <c r="N154" s="33">
        <f t="shared" si="27"/>
        <v>260950</v>
      </c>
      <c r="O154" s="33">
        <f t="shared" si="28"/>
        <v>156570</v>
      </c>
      <c r="P154" s="33">
        <f t="shared" si="29"/>
        <v>104380</v>
      </c>
      <c r="Q154" s="44" t="s">
        <v>34</v>
      </c>
    </row>
    <row r="155" customHeight="true" spans="1:17">
      <c r="A155" s="14"/>
      <c r="B155" s="14" t="s">
        <v>238</v>
      </c>
      <c r="C155" s="14" t="s">
        <v>239</v>
      </c>
      <c r="D155" s="15">
        <v>283.6</v>
      </c>
      <c r="E155" s="31">
        <v>283.6</v>
      </c>
      <c r="F155" s="32">
        <v>1000</v>
      </c>
      <c r="G155" s="33">
        <v>283.6</v>
      </c>
      <c r="H155" s="34">
        <v>95</v>
      </c>
      <c r="I155" s="40">
        <v>500</v>
      </c>
      <c r="J155" s="33">
        <v>283.6</v>
      </c>
      <c r="K155" s="33">
        <f t="shared" ref="K155:K169" si="31">J155*I155</f>
        <v>141800</v>
      </c>
      <c r="L155" s="33"/>
      <c r="M155" s="33"/>
      <c r="N155" s="33">
        <f t="shared" ref="N155:N169" si="32">O155+P155</f>
        <v>141800</v>
      </c>
      <c r="O155" s="33">
        <f t="shared" si="28"/>
        <v>85080</v>
      </c>
      <c r="P155" s="33">
        <f t="shared" si="29"/>
        <v>56720</v>
      </c>
      <c r="Q155" s="44" t="s">
        <v>34</v>
      </c>
    </row>
    <row r="156" customHeight="true" spans="1:17">
      <c r="A156" s="14"/>
      <c r="B156" s="14" t="s">
        <v>240</v>
      </c>
      <c r="C156" s="14" t="s">
        <v>241</v>
      </c>
      <c r="D156" s="47">
        <v>906.2</v>
      </c>
      <c r="E156" s="31">
        <v>906.2</v>
      </c>
      <c r="F156" s="32">
        <v>1000</v>
      </c>
      <c r="G156" s="33">
        <v>906.2</v>
      </c>
      <c r="H156" s="34">
        <v>96</v>
      </c>
      <c r="I156" s="40">
        <v>500</v>
      </c>
      <c r="J156" s="33">
        <v>906.2</v>
      </c>
      <c r="K156" s="33">
        <f t="shared" si="31"/>
        <v>453100</v>
      </c>
      <c r="L156" s="33"/>
      <c r="M156" s="33"/>
      <c r="N156" s="33">
        <f t="shared" si="32"/>
        <v>453100</v>
      </c>
      <c r="O156" s="33">
        <f t="shared" si="28"/>
        <v>271860</v>
      </c>
      <c r="P156" s="33">
        <f t="shared" si="29"/>
        <v>181240</v>
      </c>
      <c r="Q156" s="44" t="s">
        <v>34</v>
      </c>
    </row>
    <row r="157" customHeight="true" spans="1:17">
      <c r="A157" s="14"/>
      <c r="B157" s="14" t="s">
        <v>242</v>
      </c>
      <c r="C157" s="23" t="s">
        <v>243</v>
      </c>
      <c r="D157" s="47">
        <v>1102.4</v>
      </c>
      <c r="E157" s="31">
        <v>1800.22</v>
      </c>
      <c r="F157" s="32">
        <v>1000</v>
      </c>
      <c r="G157" s="33">
        <v>1102.4</v>
      </c>
      <c r="H157" s="34">
        <v>95</v>
      </c>
      <c r="I157" s="40">
        <v>500</v>
      </c>
      <c r="J157" s="33">
        <v>1102.4</v>
      </c>
      <c r="K157" s="33">
        <f t="shared" si="31"/>
        <v>551200</v>
      </c>
      <c r="L157" s="33"/>
      <c r="M157" s="33"/>
      <c r="N157" s="33">
        <f t="shared" si="32"/>
        <v>551200</v>
      </c>
      <c r="O157" s="33">
        <f t="shared" si="28"/>
        <v>330720</v>
      </c>
      <c r="P157" s="33">
        <f t="shared" si="29"/>
        <v>220480</v>
      </c>
      <c r="Q157" s="44" t="s">
        <v>40</v>
      </c>
    </row>
    <row r="158" customHeight="true" spans="1:17">
      <c r="A158" s="14"/>
      <c r="B158" s="14"/>
      <c r="C158" s="14" t="s">
        <v>244</v>
      </c>
      <c r="D158" s="15">
        <v>196.7</v>
      </c>
      <c r="E158" s="31">
        <v>196.72</v>
      </c>
      <c r="F158" s="32">
        <v>1000</v>
      </c>
      <c r="G158" s="33">
        <v>196.7</v>
      </c>
      <c r="H158" s="34">
        <v>95</v>
      </c>
      <c r="I158" s="40">
        <v>500</v>
      </c>
      <c r="J158" s="33">
        <v>196.7</v>
      </c>
      <c r="K158" s="33">
        <f t="shared" si="31"/>
        <v>98350</v>
      </c>
      <c r="L158" s="33"/>
      <c r="M158" s="33"/>
      <c r="N158" s="33">
        <f t="shared" si="32"/>
        <v>98350</v>
      </c>
      <c r="O158" s="33">
        <f t="shared" si="28"/>
        <v>59010</v>
      </c>
      <c r="P158" s="33">
        <f t="shared" si="29"/>
        <v>39340</v>
      </c>
      <c r="Q158" s="44"/>
    </row>
    <row r="159" customHeight="true" spans="1:17">
      <c r="A159" s="14"/>
      <c r="B159" s="14" t="s">
        <v>245</v>
      </c>
      <c r="C159" s="14" t="s">
        <v>246</v>
      </c>
      <c r="D159" s="15">
        <v>101</v>
      </c>
      <c r="E159" s="31">
        <v>101</v>
      </c>
      <c r="F159" s="32">
        <v>1000</v>
      </c>
      <c r="G159" s="33">
        <v>101</v>
      </c>
      <c r="H159" s="34">
        <v>96</v>
      </c>
      <c r="I159" s="40">
        <v>500</v>
      </c>
      <c r="J159" s="33">
        <v>101</v>
      </c>
      <c r="K159" s="33">
        <f t="shared" si="31"/>
        <v>50500</v>
      </c>
      <c r="L159" s="33"/>
      <c r="M159" s="33"/>
      <c r="N159" s="33">
        <f t="shared" si="32"/>
        <v>50500</v>
      </c>
      <c r="O159" s="33">
        <f t="shared" si="28"/>
        <v>30300</v>
      </c>
      <c r="P159" s="33">
        <f t="shared" si="29"/>
        <v>20200</v>
      </c>
      <c r="Q159" s="44"/>
    </row>
    <row r="160" customHeight="true" spans="1:17">
      <c r="A160" s="14"/>
      <c r="B160" s="14" t="s">
        <v>247</v>
      </c>
      <c r="C160" s="14" t="s">
        <v>123</v>
      </c>
      <c r="D160" s="19">
        <v>214</v>
      </c>
      <c r="E160" s="31">
        <v>214.02</v>
      </c>
      <c r="F160" s="32">
        <v>1000</v>
      </c>
      <c r="G160" s="33">
        <v>214</v>
      </c>
      <c r="H160" s="34">
        <v>93</v>
      </c>
      <c r="I160" s="40">
        <v>475</v>
      </c>
      <c r="J160" s="33">
        <v>200</v>
      </c>
      <c r="K160" s="33">
        <f t="shared" si="31"/>
        <v>95000</v>
      </c>
      <c r="L160" s="33">
        <v>14</v>
      </c>
      <c r="M160" s="33">
        <f>L160*(I160/2)</f>
        <v>3325</v>
      </c>
      <c r="N160" s="33">
        <f t="shared" si="32"/>
        <v>98325</v>
      </c>
      <c r="O160" s="33">
        <f t="shared" si="28"/>
        <v>58995</v>
      </c>
      <c r="P160" s="33">
        <f t="shared" si="29"/>
        <v>39330</v>
      </c>
      <c r="Q160" s="44" t="s">
        <v>124</v>
      </c>
    </row>
    <row r="161" customHeight="true" spans="1:17">
      <c r="A161" s="14"/>
      <c r="B161" s="14" t="s">
        <v>248</v>
      </c>
      <c r="C161" s="9" t="s">
        <v>249</v>
      </c>
      <c r="D161" s="15">
        <v>323.8</v>
      </c>
      <c r="E161" s="31">
        <v>323.8</v>
      </c>
      <c r="F161" s="32">
        <v>1000</v>
      </c>
      <c r="G161" s="33">
        <v>323.8</v>
      </c>
      <c r="H161" s="34">
        <v>94</v>
      </c>
      <c r="I161" s="40">
        <v>475</v>
      </c>
      <c r="J161" s="33">
        <v>200</v>
      </c>
      <c r="K161" s="33">
        <f t="shared" si="31"/>
        <v>95000</v>
      </c>
      <c r="L161" s="33">
        <v>123.8</v>
      </c>
      <c r="M161" s="33">
        <f>L161*(I161/2)</f>
        <v>29402.5</v>
      </c>
      <c r="N161" s="33">
        <f t="shared" si="32"/>
        <v>124402.5</v>
      </c>
      <c r="O161" s="33">
        <f t="shared" si="28"/>
        <v>74641.5</v>
      </c>
      <c r="P161" s="33">
        <f t="shared" si="29"/>
        <v>49761</v>
      </c>
      <c r="Q161" s="44" t="s">
        <v>60</v>
      </c>
    </row>
    <row r="162" customHeight="true" spans="1:17">
      <c r="A162" s="14"/>
      <c r="B162" s="14" t="s">
        <v>250</v>
      </c>
      <c r="C162" s="14" t="s">
        <v>251</v>
      </c>
      <c r="D162" s="58">
        <v>378.7</v>
      </c>
      <c r="E162" s="31">
        <v>378.7</v>
      </c>
      <c r="F162" s="32">
        <v>1000</v>
      </c>
      <c r="G162" s="33">
        <v>378.7</v>
      </c>
      <c r="H162" s="34">
        <v>98</v>
      </c>
      <c r="I162" s="40">
        <v>500</v>
      </c>
      <c r="J162" s="33">
        <v>378.7</v>
      </c>
      <c r="K162" s="33">
        <f t="shared" si="31"/>
        <v>189350</v>
      </c>
      <c r="L162" s="33"/>
      <c r="M162" s="33"/>
      <c r="N162" s="33">
        <f t="shared" si="32"/>
        <v>189350</v>
      </c>
      <c r="O162" s="33">
        <f t="shared" si="28"/>
        <v>113610</v>
      </c>
      <c r="P162" s="33">
        <f t="shared" si="29"/>
        <v>75740</v>
      </c>
      <c r="Q162" s="44" t="s">
        <v>34</v>
      </c>
    </row>
    <row r="163" customHeight="true" spans="1:17">
      <c r="A163" s="14"/>
      <c r="B163" s="14" t="s">
        <v>252</v>
      </c>
      <c r="C163" s="14" t="s">
        <v>253</v>
      </c>
      <c r="D163" s="15">
        <v>124.9</v>
      </c>
      <c r="E163" s="31">
        <v>124.85</v>
      </c>
      <c r="F163" s="32">
        <v>1100</v>
      </c>
      <c r="G163" s="33">
        <v>124.85</v>
      </c>
      <c r="H163" s="34">
        <v>95</v>
      </c>
      <c r="I163" s="40">
        <v>500</v>
      </c>
      <c r="J163" s="33">
        <v>124.85</v>
      </c>
      <c r="K163" s="33">
        <f t="shared" si="31"/>
        <v>62425</v>
      </c>
      <c r="L163" s="33"/>
      <c r="M163" s="33"/>
      <c r="N163" s="33">
        <f t="shared" si="32"/>
        <v>62425</v>
      </c>
      <c r="O163" s="33">
        <f t="shared" si="28"/>
        <v>37455</v>
      </c>
      <c r="P163" s="33">
        <f t="shared" si="29"/>
        <v>24970</v>
      </c>
      <c r="Q163" s="44"/>
    </row>
    <row r="164" customHeight="true" spans="1:17">
      <c r="A164" s="14"/>
      <c r="B164" s="14"/>
      <c r="C164" s="14" t="s">
        <v>109</v>
      </c>
      <c r="D164" s="15">
        <v>400.3</v>
      </c>
      <c r="E164" s="31">
        <v>400.32</v>
      </c>
      <c r="F164" s="32">
        <v>1100</v>
      </c>
      <c r="G164" s="33">
        <v>400.3</v>
      </c>
      <c r="H164" s="34">
        <v>95</v>
      </c>
      <c r="I164" s="40">
        <v>500</v>
      </c>
      <c r="J164" s="33">
        <v>400.3</v>
      </c>
      <c r="K164" s="33">
        <f t="shared" si="31"/>
        <v>200150</v>
      </c>
      <c r="L164" s="33"/>
      <c r="M164" s="33"/>
      <c r="N164" s="33">
        <f t="shared" si="32"/>
        <v>200150</v>
      </c>
      <c r="O164" s="33">
        <f t="shared" si="28"/>
        <v>120090</v>
      </c>
      <c r="P164" s="33">
        <f t="shared" si="29"/>
        <v>80060</v>
      </c>
      <c r="Q164" s="44" t="s">
        <v>34</v>
      </c>
    </row>
    <row r="165" customHeight="true" spans="1:17">
      <c r="A165" s="14"/>
      <c r="B165" s="14"/>
      <c r="C165" s="14" t="s">
        <v>254</v>
      </c>
      <c r="D165" s="15">
        <v>199.4</v>
      </c>
      <c r="E165" s="31">
        <v>199.4</v>
      </c>
      <c r="F165" s="32">
        <v>1100</v>
      </c>
      <c r="G165" s="33">
        <v>199.4</v>
      </c>
      <c r="H165" s="34">
        <v>96</v>
      </c>
      <c r="I165" s="40">
        <v>500</v>
      </c>
      <c r="J165" s="33">
        <v>199.4</v>
      </c>
      <c r="K165" s="33">
        <f t="shared" si="31"/>
        <v>99700</v>
      </c>
      <c r="L165" s="33"/>
      <c r="M165" s="33"/>
      <c r="N165" s="33">
        <f t="shared" si="32"/>
        <v>99700</v>
      </c>
      <c r="O165" s="33">
        <f t="shared" si="28"/>
        <v>59820</v>
      </c>
      <c r="P165" s="33">
        <f t="shared" si="29"/>
        <v>39880</v>
      </c>
      <c r="Q165" s="44"/>
    </row>
    <row r="166" customHeight="true" spans="1:17">
      <c r="A166" s="14"/>
      <c r="B166" s="14" t="s">
        <v>255</v>
      </c>
      <c r="C166" s="14" t="s">
        <v>256</v>
      </c>
      <c r="D166" s="15">
        <v>176.6</v>
      </c>
      <c r="E166" s="31">
        <v>176.55</v>
      </c>
      <c r="F166" s="32">
        <v>1200</v>
      </c>
      <c r="G166" s="33">
        <v>176.55</v>
      </c>
      <c r="H166" s="34">
        <v>96</v>
      </c>
      <c r="I166" s="40">
        <v>500</v>
      </c>
      <c r="J166" s="33">
        <v>176.55</v>
      </c>
      <c r="K166" s="33">
        <f t="shared" si="31"/>
        <v>88275</v>
      </c>
      <c r="L166" s="33"/>
      <c r="M166" s="33"/>
      <c r="N166" s="33">
        <f t="shared" si="32"/>
        <v>88275</v>
      </c>
      <c r="O166" s="33">
        <f t="shared" si="28"/>
        <v>52965</v>
      </c>
      <c r="P166" s="33">
        <f t="shared" si="29"/>
        <v>35310</v>
      </c>
      <c r="Q166" s="44"/>
    </row>
    <row r="167" customHeight="true" spans="1:17">
      <c r="A167" s="14"/>
      <c r="B167" s="14" t="s">
        <v>257</v>
      </c>
      <c r="C167" s="14" t="s">
        <v>239</v>
      </c>
      <c r="D167" s="15">
        <v>200.3</v>
      </c>
      <c r="E167" s="31">
        <v>200.25</v>
      </c>
      <c r="F167" s="32">
        <v>1000</v>
      </c>
      <c r="G167" s="33">
        <v>200.25</v>
      </c>
      <c r="H167" s="34">
        <v>98</v>
      </c>
      <c r="I167" s="40">
        <v>500</v>
      </c>
      <c r="J167" s="33">
        <v>200.25</v>
      </c>
      <c r="K167" s="33">
        <f t="shared" si="31"/>
        <v>100125</v>
      </c>
      <c r="L167" s="33"/>
      <c r="M167" s="33"/>
      <c r="N167" s="33">
        <f t="shared" si="32"/>
        <v>100125</v>
      </c>
      <c r="O167" s="33">
        <f t="shared" si="28"/>
        <v>60075</v>
      </c>
      <c r="P167" s="33">
        <f t="shared" si="29"/>
        <v>40050</v>
      </c>
      <c r="Q167" s="44" t="s">
        <v>34</v>
      </c>
    </row>
    <row r="168" customHeight="true" spans="1:17">
      <c r="A168" s="14"/>
      <c r="B168" s="14" t="s">
        <v>258</v>
      </c>
      <c r="C168" s="14" t="s">
        <v>259</v>
      </c>
      <c r="D168" s="15">
        <v>200</v>
      </c>
      <c r="E168" s="31">
        <v>200</v>
      </c>
      <c r="F168" s="32">
        <v>1000</v>
      </c>
      <c r="G168" s="33">
        <v>200</v>
      </c>
      <c r="H168" s="34">
        <v>99</v>
      </c>
      <c r="I168" s="40">
        <v>500</v>
      </c>
      <c r="J168" s="33">
        <v>200</v>
      </c>
      <c r="K168" s="33">
        <f t="shared" si="31"/>
        <v>100000</v>
      </c>
      <c r="L168" s="33"/>
      <c r="M168" s="33"/>
      <c r="N168" s="33">
        <f t="shared" si="32"/>
        <v>100000</v>
      </c>
      <c r="O168" s="33">
        <f t="shared" si="28"/>
        <v>60000</v>
      </c>
      <c r="P168" s="33">
        <f t="shared" si="29"/>
        <v>40000</v>
      </c>
      <c r="Q168" s="44"/>
    </row>
    <row r="169" customHeight="true" spans="1:17">
      <c r="A169" s="14"/>
      <c r="B169" s="14" t="s">
        <v>260</v>
      </c>
      <c r="C169" s="14" t="s">
        <v>261</v>
      </c>
      <c r="D169" s="15">
        <v>872.3</v>
      </c>
      <c r="E169" s="31">
        <v>875.3</v>
      </c>
      <c r="F169" s="32">
        <v>1000</v>
      </c>
      <c r="G169" s="33">
        <v>872.3</v>
      </c>
      <c r="H169" s="34">
        <v>95</v>
      </c>
      <c r="I169" s="40">
        <v>500</v>
      </c>
      <c r="J169" s="33">
        <v>872.3</v>
      </c>
      <c r="K169" s="33">
        <f t="shared" si="31"/>
        <v>436150</v>
      </c>
      <c r="L169" s="33"/>
      <c r="M169" s="33"/>
      <c r="N169" s="33">
        <f t="shared" si="32"/>
        <v>436150</v>
      </c>
      <c r="O169" s="33">
        <f t="shared" si="28"/>
        <v>261690</v>
      </c>
      <c r="P169" s="33">
        <f t="shared" si="29"/>
        <v>174460</v>
      </c>
      <c r="Q169" s="44" t="s">
        <v>40</v>
      </c>
    </row>
    <row r="170" customHeight="true" spans="1:17">
      <c r="A170" s="16" t="s">
        <v>35</v>
      </c>
      <c r="B170" s="16"/>
      <c r="C170" s="17" t="s">
        <v>71</v>
      </c>
      <c r="D170" s="16">
        <f>SUM(D154:D169)</f>
        <v>6202.1</v>
      </c>
      <c r="E170" s="16">
        <f>SUM(E154:E169)</f>
        <v>6902.83</v>
      </c>
      <c r="F170" s="16"/>
      <c r="G170" s="16">
        <f>SUM(G154:G169)</f>
        <v>6201.95</v>
      </c>
      <c r="H170" s="16"/>
      <c r="I170" s="16"/>
      <c r="J170" s="16">
        <f t="shared" ref="I170:P170" si="33">SUM(J154:J169)</f>
        <v>6064.15</v>
      </c>
      <c r="K170" s="16">
        <f t="shared" si="33"/>
        <v>3022075</v>
      </c>
      <c r="L170" s="16">
        <f t="shared" si="33"/>
        <v>137.8</v>
      </c>
      <c r="M170" s="16">
        <f t="shared" si="33"/>
        <v>32727.5</v>
      </c>
      <c r="N170" s="16">
        <f t="shared" si="33"/>
        <v>3054802.5</v>
      </c>
      <c r="O170" s="16">
        <f t="shared" si="33"/>
        <v>1832881.5</v>
      </c>
      <c r="P170" s="16">
        <f t="shared" si="33"/>
        <v>1221921</v>
      </c>
      <c r="Q170" s="44"/>
    </row>
    <row r="171" customHeight="true" spans="1:17">
      <c r="A171" s="14" t="s">
        <v>262</v>
      </c>
      <c r="B171" s="14" t="s">
        <v>263</v>
      </c>
      <c r="C171" s="14" t="s">
        <v>264</v>
      </c>
      <c r="D171" s="15">
        <v>144</v>
      </c>
      <c r="E171" s="15">
        <v>144</v>
      </c>
      <c r="F171" s="32">
        <v>1200</v>
      </c>
      <c r="G171" s="33">
        <v>144</v>
      </c>
      <c r="H171" s="34">
        <v>99</v>
      </c>
      <c r="I171" s="40">
        <v>500</v>
      </c>
      <c r="J171" s="33">
        <v>144</v>
      </c>
      <c r="K171" s="33">
        <f>J171*I171</f>
        <v>72000</v>
      </c>
      <c r="L171" s="33"/>
      <c r="M171" s="33"/>
      <c r="N171" s="33">
        <f>O171</f>
        <v>72000</v>
      </c>
      <c r="O171" s="33">
        <f>(K171+M171)</f>
        <v>72000</v>
      </c>
      <c r="P171" s="33"/>
      <c r="Q171" s="44"/>
    </row>
    <row r="172" customHeight="true" spans="1:17">
      <c r="A172" s="14"/>
      <c r="B172" s="14" t="s">
        <v>265</v>
      </c>
      <c r="C172" s="14" t="s">
        <v>266</v>
      </c>
      <c r="D172" s="15">
        <v>877.7</v>
      </c>
      <c r="E172" s="15">
        <v>877.65</v>
      </c>
      <c r="F172" s="32">
        <v>1300</v>
      </c>
      <c r="G172" s="33">
        <v>877.65</v>
      </c>
      <c r="H172" s="34">
        <v>98</v>
      </c>
      <c r="I172" s="40">
        <v>500</v>
      </c>
      <c r="J172" s="33">
        <v>877.65</v>
      </c>
      <c r="K172" s="33">
        <f t="shared" ref="K172:K179" si="34">J172*I172</f>
        <v>438825</v>
      </c>
      <c r="L172" s="33"/>
      <c r="M172" s="33"/>
      <c r="N172" s="33">
        <f t="shared" ref="N172:N179" si="35">O172</f>
        <v>438825</v>
      </c>
      <c r="O172" s="33">
        <f t="shared" ref="O172:O179" si="36">(K172+M172)</f>
        <v>438825</v>
      </c>
      <c r="P172" s="33"/>
      <c r="Q172" s="44" t="s">
        <v>40</v>
      </c>
    </row>
    <row r="173" customHeight="true" spans="1:17">
      <c r="A173" s="14"/>
      <c r="B173" s="14" t="s">
        <v>267</v>
      </c>
      <c r="C173" s="23" t="s">
        <v>268</v>
      </c>
      <c r="D173" s="47">
        <v>199</v>
      </c>
      <c r="E173" s="15">
        <v>199</v>
      </c>
      <c r="F173" s="32">
        <v>1200</v>
      </c>
      <c r="G173" s="33">
        <v>199</v>
      </c>
      <c r="H173" s="34">
        <v>97</v>
      </c>
      <c r="I173" s="40">
        <v>500</v>
      </c>
      <c r="J173" s="33">
        <v>199</v>
      </c>
      <c r="K173" s="33">
        <f t="shared" si="34"/>
        <v>99500</v>
      </c>
      <c r="L173" s="33"/>
      <c r="M173" s="33"/>
      <c r="N173" s="33">
        <f t="shared" si="35"/>
        <v>99500</v>
      </c>
      <c r="O173" s="33">
        <f t="shared" si="36"/>
        <v>99500</v>
      </c>
      <c r="P173" s="33"/>
      <c r="Q173" s="44"/>
    </row>
    <row r="174" customHeight="true" spans="1:17">
      <c r="A174" s="14"/>
      <c r="B174" s="14"/>
      <c r="C174" s="14" t="s">
        <v>269</v>
      </c>
      <c r="D174" s="15">
        <v>103.5</v>
      </c>
      <c r="E174" s="15">
        <v>103.5</v>
      </c>
      <c r="F174" s="32">
        <v>1200</v>
      </c>
      <c r="G174" s="33">
        <v>103.5</v>
      </c>
      <c r="H174" s="34">
        <v>96</v>
      </c>
      <c r="I174" s="40">
        <v>500</v>
      </c>
      <c r="J174" s="33">
        <v>103.5</v>
      </c>
      <c r="K174" s="33">
        <f t="shared" si="34"/>
        <v>51750</v>
      </c>
      <c r="L174" s="33"/>
      <c r="M174" s="33"/>
      <c r="N174" s="33">
        <f t="shared" si="35"/>
        <v>51750</v>
      </c>
      <c r="O174" s="33">
        <f t="shared" si="36"/>
        <v>51750</v>
      </c>
      <c r="P174" s="33"/>
      <c r="Q174" s="44"/>
    </row>
    <row r="175" customHeight="true" spans="1:17">
      <c r="A175" s="14"/>
      <c r="B175" s="14" t="s">
        <v>270</v>
      </c>
      <c r="C175" s="14" t="s">
        <v>271</v>
      </c>
      <c r="D175" s="15">
        <v>199.5</v>
      </c>
      <c r="E175" s="15">
        <v>199.5</v>
      </c>
      <c r="F175" s="32">
        <v>1200</v>
      </c>
      <c r="G175" s="33">
        <v>199.5</v>
      </c>
      <c r="H175" s="34">
        <v>96</v>
      </c>
      <c r="I175" s="40">
        <v>500</v>
      </c>
      <c r="J175" s="33">
        <v>199.5</v>
      </c>
      <c r="K175" s="33">
        <f t="shared" si="34"/>
        <v>99750</v>
      </c>
      <c r="L175" s="33"/>
      <c r="M175" s="33"/>
      <c r="N175" s="33">
        <f t="shared" si="35"/>
        <v>99750</v>
      </c>
      <c r="O175" s="33">
        <f t="shared" si="36"/>
        <v>99750</v>
      </c>
      <c r="P175" s="33"/>
      <c r="Q175" s="44"/>
    </row>
    <row r="176" customHeight="true" spans="1:17">
      <c r="A176" s="14"/>
      <c r="B176" s="14" t="s">
        <v>272</v>
      </c>
      <c r="C176" s="14" t="s">
        <v>273</v>
      </c>
      <c r="D176" s="58">
        <v>224.3</v>
      </c>
      <c r="E176" s="15">
        <v>224.3</v>
      </c>
      <c r="F176" s="32">
        <v>1200</v>
      </c>
      <c r="G176" s="33">
        <v>224.3</v>
      </c>
      <c r="H176" s="34">
        <v>95</v>
      </c>
      <c r="I176" s="40">
        <v>500</v>
      </c>
      <c r="J176" s="33">
        <v>224.3</v>
      </c>
      <c r="K176" s="33">
        <f t="shared" si="34"/>
        <v>112150</v>
      </c>
      <c r="L176" s="33"/>
      <c r="M176" s="33"/>
      <c r="N176" s="33">
        <f t="shared" si="35"/>
        <v>112150</v>
      </c>
      <c r="O176" s="33">
        <f t="shared" si="36"/>
        <v>112150</v>
      </c>
      <c r="P176" s="33"/>
      <c r="Q176" s="44" t="s">
        <v>40</v>
      </c>
    </row>
    <row r="177" customHeight="true" spans="1:17">
      <c r="A177" s="14"/>
      <c r="B177" s="14" t="s">
        <v>274</v>
      </c>
      <c r="C177" s="14" t="s">
        <v>275</v>
      </c>
      <c r="D177" s="15">
        <v>187</v>
      </c>
      <c r="E177" s="15">
        <v>187</v>
      </c>
      <c r="F177" s="32">
        <v>1200</v>
      </c>
      <c r="G177" s="33">
        <v>187</v>
      </c>
      <c r="H177" s="34">
        <v>95</v>
      </c>
      <c r="I177" s="40">
        <v>500</v>
      </c>
      <c r="J177" s="33">
        <v>187</v>
      </c>
      <c r="K177" s="33">
        <f t="shared" si="34"/>
        <v>93500</v>
      </c>
      <c r="L177" s="33"/>
      <c r="M177" s="33"/>
      <c r="N177" s="33">
        <f t="shared" si="35"/>
        <v>93500</v>
      </c>
      <c r="O177" s="33">
        <f t="shared" si="36"/>
        <v>93500</v>
      </c>
      <c r="P177" s="33"/>
      <c r="Q177" s="44"/>
    </row>
    <row r="178" customHeight="true" spans="1:17">
      <c r="A178" s="14"/>
      <c r="B178" s="14" t="s">
        <v>276</v>
      </c>
      <c r="C178" s="14" t="s">
        <v>277</v>
      </c>
      <c r="D178" s="15">
        <v>1060.6</v>
      </c>
      <c r="E178" s="15">
        <v>1060.6</v>
      </c>
      <c r="F178" s="32">
        <v>1200</v>
      </c>
      <c r="G178" s="33">
        <v>1060.6</v>
      </c>
      <c r="H178" s="34">
        <v>92</v>
      </c>
      <c r="I178" s="40">
        <v>475</v>
      </c>
      <c r="J178" s="33">
        <v>1060.6</v>
      </c>
      <c r="K178" s="33">
        <f t="shared" si="34"/>
        <v>503785</v>
      </c>
      <c r="L178" s="33"/>
      <c r="M178" s="33"/>
      <c r="N178" s="33">
        <f t="shared" si="35"/>
        <v>503785</v>
      </c>
      <c r="O178" s="33">
        <f t="shared" si="36"/>
        <v>503785</v>
      </c>
      <c r="P178" s="33"/>
      <c r="Q178" s="44" t="s">
        <v>40</v>
      </c>
    </row>
    <row r="179" customHeight="true" spans="1:17">
      <c r="A179" s="14"/>
      <c r="B179" s="14"/>
      <c r="C179" s="14" t="s">
        <v>119</v>
      </c>
      <c r="D179" s="15">
        <v>1878.7</v>
      </c>
      <c r="E179" s="19">
        <v>1878.7</v>
      </c>
      <c r="F179" s="32">
        <v>1200</v>
      </c>
      <c r="G179" s="33">
        <v>1878.7</v>
      </c>
      <c r="H179" s="34">
        <v>98</v>
      </c>
      <c r="I179" s="40">
        <v>500</v>
      </c>
      <c r="J179" s="33">
        <v>1878.7</v>
      </c>
      <c r="K179" s="33">
        <f t="shared" si="34"/>
        <v>939350</v>
      </c>
      <c r="L179" s="33"/>
      <c r="M179" s="33"/>
      <c r="N179" s="33">
        <f t="shared" si="35"/>
        <v>939350</v>
      </c>
      <c r="O179" s="33">
        <f t="shared" si="36"/>
        <v>939350</v>
      </c>
      <c r="P179" s="33"/>
      <c r="Q179" s="44" t="s">
        <v>34</v>
      </c>
    </row>
    <row r="180" customHeight="true" spans="1:17">
      <c r="A180" s="16" t="s">
        <v>35</v>
      </c>
      <c r="B180" s="16"/>
      <c r="C180" s="17" t="s">
        <v>278</v>
      </c>
      <c r="D180" s="16">
        <f>SUM(D171:D179)</f>
        <v>4874.3</v>
      </c>
      <c r="E180" s="16">
        <f>SUM(E171:E179)</f>
        <v>4874.25</v>
      </c>
      <c r="F180" s="16"/>
      <c r="G180" s="16">
        <f>SUM(G171:G179)</f>
        <v>4874.25</v>
      </c>
      <c r="H180" s="16"/>
      <c r="I180" s="16"/>
      <c r="J180" s="16">
        <f t="shared" ref="I180:P180" si="37">SUM(J171:J179)</f>
        <v>4874.25</v>
      </c>
      <c r="K180" s="16">
        <f t="shared" si="37"/>
        <v>2410610</v>
      </c>
      <c r="L180" s="16">
        <f t="shared" si="37"/>
        <v>0</v>
      </c>
      <c r="M180" s="16">
        <f t="shared" si="37"/>
        <v>0</v>
      </c>
      <c r="N180" s="16">
        <f t="shared" si="37"/>
        <v>2410610</v>
      </c>
      <c r="O180" s="16">
        <f t="shared" si="37"/>
        <v>2410610</v>
      </c>
      <c r="P180" s="16"/>
      <c r="Q180" s="44"/>
    </row>
    <row r="181" customHeight="true" spans="1:17">
      <c r="A181" s="20" t="s">
        <v>279</v>
      </c>
      <c r="B181" s="20" t="s">
        <v>280</v>
      </c>
      <c r="C181" s="14" t="s">
        <v>43</v>
      </c>
      <c r="D181" s="15">
        <v>483.9</v>
      </c>
      <c r="E181" s="61">
        <v>483.89</v>
      </c>
      <c r="F181" s="62">
        <v>1200</v>
      </c>
      <c r="G181" s="33">
        <v>483.89</v>
      </c>
      <c r="H181" s="34">
        <v>94</v>
      </c>
      <c r="I181" s="40">
        <v>475</v>
      </c>
      <c r="J181" s="33">
        <v>483.89</v>
      </c>
      <c r="K181" s="33">
        <f t="shared" ref="K181:K202" si="38">J181*I181</f>
        <v>229847.75</v>
      </c>
      <c r="L181" s="33"/>
      <c r="M181" s="33"/>
      <c r="N181" s="33">
        <f t="shared" ref="N181:N202" si="39">O181+P181</f>
        <v>229847.75</v>
      </c>
      <c r="O181" s="33">
        <v>160893.42</v>
      </c>
      <c r="P181" s="33">
        <v>68954.33</v>
      </c>
      <c r="Q181" s="44" t="s">
        <v>34</v>
      </c>
    </row>
    <row r="182" customHeight="true" spans="1:17">
      <c r="A182" s="45"/>
      <c r="B182" s="21"/>
      <c r="C182" s="14" t="s">
        <v>281</v>
      </c>
      <c r="D182" s="15">
        <v>805</v>
      </c>
      <c r="E182" s="15">
        <v>804.96</v>
      </c>
      <c r="F182" s="32">
        <v>1200</v>
      </c>
      <c r="G182" s="33">
        <v>804.96</v>
      </c>
      <c r="H182" s="34">
        <v>96</v>
      </c>
      <c r="I182" s="40">
        <v>500</v>
      </c>
      <c r="J182" s="33">
        <v>804.96</v>
      </c>
      <c r="K182" s="33">
        <f t="shared" si="38"/>
        <v>402480</v>
      </c>
      <c r="L182" s="33"/>
      <c r="M182" s="33"/>
      <c r="N182" s="33">
        <f t="shared" si="39"/>
        <v>402480</v>
      </c>
      <c r="O182" s="33">
        <f t="shared" ref="O181:O202" si="40">(K182+M182)*70%</f>
        <v>281736</v>
      </c>
      <c r="P182" s="33">
        <f t="shared" ref="P181:P202" si="41">(K182+M182)*30%</f>
        <v>120744</v>
      </c>
      <c r="Q182" s="44" t="s">
        <v>34</v>
      </c>
    </row>
    <row r="183" customHeight="true" spans="1:17">
      <c r="A183" s="45"/>
      <c r="B183" s="20" t="s">
        <v>282</v>
      </c>
      <c r="C183" s="14" t="s">
        <v>43</v>
      </c>
      <c r="D183" s="15">
        <v>965.2</v>
      </c>
      <c r="E183" s="61">
        <v>985.2</v>
      </c>
      <c r="F183" s="62">
        <v>1300</v>
      </c>
      <c r="G183" s="33">
        <v>965.2</v>
      </c>
      <c r="H183" s="34">
        <v>94</v>
      </c>
      <c r="I183" s="40">
        <v>475</v>
      </c>
      <c r="J183" s="33">
        <v>965.2</v>
      </c>
      <c r="K183" s="33">
        <f t="shared" si="38"/>
        <v>458470</v>
      </c>
      <c r="L183" s="33"/>
      <c r="M183" s="33"/>
      <c r="N183" s="33">
        <f t="shared" si="39"/>
        <v>458470</v>
      </c>
      <c r="O183" s="33">
        <f t="shared" si="40"/>
        <v>320929</v>
      </c>
      <c r="P183" s="33">
        <f t="shared" si="41"/>
        <v>137541</v>
      </c>
      <c r="Q183" s="44" t="s">
        <v>34</v>
      </c>
    </row>
    <row r="184" customHeight="true" spans="1:17">
      <c r="A184" s="45"/>
      <c r="B184" s="21"/>
      <c r="C184" s="14" t="s">
        <v>283</v>
      </c>
      <c r="D184" s="15">
        <v>197.1</v>
      </c>
      <c r="E184" s="15">
        <v>197.1</v>
      </c>
      <c r="F184" s="32">
        <v>1300</v>
      </c>
      <c r="G184" s="33">
        <v>197.1</v>
      </c>
      <c r="H184" s="34">
        <v>87</v>
      </c>
      <c r="I184" s="40">
        <v>450</v>
      </c>
      <c r="J184" s="33">
        <v>197.1</v>
      </c>
      <c r="K184" s="33">
        <f t="shared" si="38"/>
        <v>88695</v>
      </c>
      <c r="L184" s="33"/>
      <c r="M184" s="33"/>
      <c r="N184" s="33">
        <f t="shared" si="39"/>
        <v>88695</v>
      </c>
      <c r="O184" s="33">
        <f t="shared" si="40"/>
        <v>62086.5</v>
      </c>
      <c r="P184" s="33">
        <f t="shared" si="41"/>
        <v>26608.5</v>
      </c>
      <c r="Q184" s="44"/>
    </row>
    <row r="185" customHeight="true" spans="1:17">
      <c r="A185" s="45"/>
      <c r="B185" s="21" t="s">
        <v>284</v>
      </c>
      <c r="C185" s="57" t="s">
        <v>285</v>
      </c>
      <c r="D185" s="15">
        <v>248.6</v>
      </c>
      <c r="E185" s="15">
        <v>248.6</v>
      </c>
      <c r="F185" s="32">
        <v>1200</v>
      </c>
      <c r="G185" s="33">
        <v>248.6</v>
      </c>
      <c r="H185" s="34">
        <v>99</v>
      </c>
      <c r="I185" s="40">
        <v>500</v>
      </c>
      <c r="J185" s="33">
        <v>248.6</v>
      </c>
      <c r="K185" s="33">
        <f t="shared" si="38"/>
        <v>124300</v>
      </c>
      <c r="L185" s="33"/>
      <c r="M185" s="33"/>
      <c r="N185" s="33">
        <f t="shared" si="39"/>
        <v>124300</v>
      </c>
      <c r="O185" s="33">
        <f t="shared" si="40"/>
        <v>87010</v>
      </c>
      <c r="P185" s="33">
        <f t="shared" si="41"/>
        <v>37290</v>
      </c>
      <c r="Q185" s="44" t="s">
        <v>34</v>
      </c>
    </row>
    <row r="186" customHeight="true" spans="1:17">
      <c r="A186" s="45"/>
      <c r="B186" s="14" t="s">
        <v>286</v>
      </c>
      <c r="C186" s="14" t="s">
        <v>287</v>
      </c>
      <c r="D186" s="15">
        <v>313.6</v>
      </c>
      <c r="E186" s="15">
        <v>313.62</v>
      </c>
      <c r="F186" s="15">
        <v>1200</v>
      </c>
      <c r="G186" s="33">
        <v>313.6</v>
      </c>
      <c r="H186" s="34">
        <v>95</v>
      </c>
      <c r="I186" s="40">
        <v>500</v>
      </c>
      <c r="J186" s="33">
        <v>313.6</v>
      </c>
      <c r="K186" s="33">
        <f t="shared" si="38"/>
        <v>156800</v>
      </c>
      <c r="L186" s="33"/>
      <c r="M186" s="33"/>
      <c r="N186" s="33">
        <f t="shared" si="39"/>
        <v>156800</v>
      </c>
      <c r="O186" s="33">
        <f t="shared" si="40"/>
        <v>109760</v>
      </c>
      <c r="P186" s="33">
        <f t="shared" si="41"/>
        <v>47040</v>
      </c>
      <c r="Q186" s="44" t="s">
        <v>34</v>
      </c>
    </row>
    <row r="187" customHeight="true" spans="1:17">
      <c r="A187" s="45"/>
      <c r="B187" s="14" t="s">
        <v>288</v>
      </c>
      <c r="C187" s="14" t="s">
        <v>43</v>
      </c>
      <c r="D187" s="15">
        <v>209.2</v>
      </c>
      <c r="E187" s="61">
        <v>209.29</v>
      </c>
      <c r="F187" s="62">
        <v>1400</v>
      </c>
      <c r="G187" s="33">
        <v>209.2</v>
      </c>
      <c r="H187" s="34">
        <v>92</v>
      </c>
      <c r="I187" s="40">
        <v>475</v>
      </c>
      <c r="J187" s="33">
        <v>209.2</v>
      </c>
      <c r="K187" s="33">
        <f t="shared" si="38"/>
        <v>99370</v>
      </c>
      <c r="L187" s="33"/>
      <c r="M187" s="33"/>
      <c r="N187" s="33">
        <f t="shared" si="39"/>
        <v>99370</v>
      </c>
      <c r="O187" s="33">
        <f t="shared" si="40"/>
        <v>69559</v>
      </c>
      <c r="P187" s="33">
        <f t="shared" si="41"/>
        <v>29811</v>
      </c>
      <c r="Q187" s="44" t="s">
        <v>34</v>
      </c>
    </row>
    <row r="188" customHeight="true" spans="1:17">
      <c r="A188" s="45"/>
      <c r="B188" s="14" t="s">
        <v>289</v>
      </c>
      <c r="C188" s="59" t="s">
        <v>290</v>
      </c>
      <c r="D188" s="15">
        <v>187.3</v>
      </c>
      <c r="E188" s="15">
        <v>187.34</v>
      </c>
      <c r="F188" s="32">
        <v>1200</v>
      </c>
      <c r="G188" s="33">
        <v>187.3</v>
      </c>
      <c r="H188" s="34">
        <v>95</v>
      </c>
      <c r="I188" s="40">
        <v>500</v>
      </c>
      <c r="J188" s="33">
        <v>187.3</v>
      </c>
      <c r="K188" s="33">
        <f t="shared" si="38"/>
        <v>93650</v>
      </c>
      <c r="L188" s="33"/>
      <c r="M188" s="33"/>
      <c r="N188" s="33">
        <f t="shared" si="39"/>
        <v>93650</v>
      </c>
      <c r="O188" s="33">
        <f t="shared" si="40"/>
        <v>65555</v>
      </c>
      <c r="P188" s="33">
        <f t="shared" si="41"/>
        <v>28095</v>
      </c>
      <c r="Q188" s="44"/>
    </row>
    <row r="189" customHeight="true" spans="1:17">
      <c r="A189" s="45"/>
      <c r="B189" s="14"/>
      <c r="C189" s="59" t="s">
        <v>291</v>
      </c>
      <c r="D189" s="15">
        <v>352.9</v>
      </c>
      <c r="E189" s="15">
        <v>352.92</v>
      </c>
      <c r="F189" s="32">
        <v>1200</v>
      </c>
      <c r="G189" s="33">
        <v>352.9</v>
      </c>
      <c r="H189" s="34">
        <v>96</v>
      </c>
      <c r="I189" s="40">
        <v>500</v>
      </c>
      <c r="J189" s="33">
        <v>352.9</v>
      </c>
      <c r="K189" s="33">
        <f t="shared" si="38"/>
        <v>176450</v>
      </c>
      <c r="L189" s="33"/>
      <c r="M189" s="33"/>
      <c r="N189" s="33">
        <f t="shared" si="39"/>
        <v>176450</v>
      </c>
      <c r="O189" s="33">
        <f t="shared" si="40"/>
        <v>123515</v>
      </c>
      <c r="P189" s="33">
        <f t="shared" si="41"/>
        <v>52935</v>
      </c>
      <c r="Q189" s="44" t="s">
        <v>34</v>
      </c>
    </row>
    <row r="190" customHeight="true" spans="1:17">
      <c r="A190" s="45"/>
      <c r="B190" s="14"/>
      <c r="C190" s="59" t="s">
        <v>292</v>
      </c>
      <c r="D190" s="15">
        <v>114.2</v>
      </c>
      <c r="E190" s="15">
        <v>114.19</v>
      </c>
      <c r="F190" s="32">
        <v>1200</v>
      </c>
      <c r="G190" s="33">
        <v>114.19</v>
      </c>
      <c r="H190" s="34">
        <v>98</v>
      </c>
      <c r="I190" s="40">
        <v>500</v>
      </c>
      <c r="J190" s="33">
        <v>114.19</v>
      </c>
      <c r="K190" s="33">
        <f t="shared" si="38"/>
        <v>57095</v>
      </c>
      <c r="L190" s="33"/>
      <c r="M190" s="33"/>
      <c r="N190" s="33">
        <f t="shared" si="39"/>
        <v>57095</v>
      </c>
      <c r="O190" s="33">
        <f t="shared" si="40"/>
        <v>39966.5</v>
      </c>
      <c r="P190" s="33">
        <f t="shared" si="41"/>
        <v>17128.5</v>
      </c>
      <c r="Q190" s="44"/>
    </row>
    <row r="191" customHeight="true" spans="1:17">
      <c r="A191" s="45"/>
      <c r="B191" s="14"/>
      <c r="C191" s="14" t="s">
        <v>43</v>
      </c>
      <c r="D191" s="15">
        <v>151.6</v>
      </c>
      <c r="E191" s="61">
        <v>151.55</v>
      </c>
      <c r="F191" s="62">
        <v>1200</v>
      </c>
      <c r="G191" s="33">
        <v>151.55</v>
      </c>
      <c r="H191" s="34">
        <v>94</v>
      </c>
      <c r="I191" s="40">
        <v>475</v>
      </c>
      <c r="J191" s="33">
        <v>151.55</v>
      </c>
      <c r="K191" s="33">
        <f t="shared" si="38"/>
        <v>71986.25</v>
      </c>
      <c r="L191" s="33"/>
      <c r="M191" s="33"/>
      <c r="N191" s="33">
        <f t="shared" si="39"/>
        <v>71986.25</v>
      </c>
      <c r="O191" s="33">
        <v>50390.37</v>
      </c>
      <c r="P191" s="33">
        <v>21595.88</v>
      </c>
      <c r="Q191" s="44" t="s">
        <v>34</v>
      </c>
    </row>
    <row r="192" customHeight="true" spans="1:17">
      <c r="A192" s="45"/>
      <c r="B192" s="14"/>
      <c r="C192" s="60" t="s">
        <v>293</v>
      </c>
      <c r="D192" s="15">
        <v>164.4</v>
      </c>
      <c r="E192" s="15">
        <v>164.43</v>
      </c>
      <c r="F192" s="32">
        <v>1200</v>
      </c>
      <c r="G192" s="33">
        <v>164.4</v>
      </c>
      <c r="H192" s="34">
        <v>91</v>
      </c>
      <c r="I192" s="40">
        <v>475</v>
      </c>
      <c r="J192" s="33">
        <v>164.4</v>
      </c>
      <c r="K192" s="33">
        <f t="shared" si="38"/>
        <v>78090</v>
      </c>
      <c r="L192" s="33"/>
      <c r="M192" s="33"/>
      <c r="N192" s="33">
        <f t="shared" si="39"/>
        <v>78090</v>
      </c>
      <c r="O192" s="33">
        <f t="shared" si="40"/>
        <v>54663</v>
      </c>
      <c r="P192" s="33">
        <f t="shared" si="41"/>
        <v>23427</v>
      </c>
      <c r="Q192" s="44"/>
    </row>
    <row r="193" customHeight="true" spans="1:17">
      <c r="A193" s="45"/>
      <c r="B193" s="14"/>
      <c r="C193" s="64" t="s">
        <v>294</v>
      </c>
      <c r="D193" s="15">
        <v>118.8</v>
      </c>
      <c r="E193" s="15">
        <v>118.82</v>
      </c>
      <c r="F193" s="32">
        <v>1200</v>
      </c>
      <c r="G193" s="33">
        <v>118.8</v>
      </c>
      <c r="H193" s="34">
        <v>89</v>
      </c>
      <c r="I193" s="40">
        <v>450</v>
      </c>
      <c r="J193" s="33">
        <v>118.8</v>
      </c>
      <c r="K193" s="33">
        <f t="shared" si="38"/>
        <v>53460</v>
      </c>
      <c r="L193" s="33"/>
      <c r="M193" s="33"/>
      <c r="N193" s="33">
        <f t="shared" si="39"/>
        <v>53460</v>
      </c>
      <c r="O193" s="33">
        <f t="shared" si="40"/>
        <v>37422</v>
      </c>
      <c r="P193" s="33">
        <f t="shared" si="41"/>
        <v>16038</v>
      </c>
      <c r="Q193" s="44"/>
    </row>
    <row r="194" customHeight="true" spans="1:17">
      <c r="A194" s="45"/>
      <c r="B194" s="20" t="s">
        <v>295</v>
      </c>
      <c r="C194" s="14" t="s">
        <v>287</v>
      </c>
      <c r="D194" s="15">
        <v>24.5</v>
      </c>
      <c r="E194" s="15">
        <v>24.5</v>
      </c>
      <c r="F194" s="32">
        <v>1300</v>
      </c>
      <c r="G194" s="33">
        <v>24.5</v>
      </c>
      <c r="H194" s="34">
        <v>99</v>
      </c>
      <c r="I194" s="40">
        <v>500</v>
      </c>
      <c r="J194" s="33">
        <v>24.5</v>
      </c>
      <c r="K194" s="33">
        <f t="shared" si="38"/>
        <v>12250</v>
      </c>
      <c r="L194" s="33"/>
      <c r="M194" s="33"/>
      <c r="N194" s="33">
        <f t="shared" si="39"/>
        <v>12250</v>
      </c>
      <c r="O194" s="33">
        <f t="shared" si="40"/>
        <v>8575</v>
      </c>
      <c r="P194" s="33">
        <f t="shared" si="41"/>
        <v>3675</v>
      </c>
      <c r="Q194" s="44" t="s">
        <v>34</v>
      </c>
    </row>
    <row r="195" customHeight="true" spans="1:17">
      <c r="A195" s="45"/>
      <c r="B195" s="45"/>
      <c r="C195" s="14" t="s">
        <v>296</v>
      </c>
      <c r="D195" s="15">
        <v>102.8</v>
      </c>
      <c r="E195" s="15">
        <v>102.75</v>
      </c>
      <c r="F195" s="32">
        <v>1300</v>
      </c>
      <c r="G195" s="33">
        <v>102.75</v>
      </c>
      <c r="H195" s="34">
        <v>95</v>
      </c>
      <c r="I195" s="40">
        <v>500</v>
      </c>
      <c r="J195" s="33">
        <v>102.75</v>
      </c>
      <c r="K195" s="33">
        <f t="shared" si="38"/>
        <v>51375</v>
      </c>
      <c r="L195" s="33"/>
      <c r="M195" s="33"/>
      <c r="N195" s="33">
        <f t="shared" si="39"/>
        <v>51375</v>
      </c>
      <c r="O195" s="33">
        <f t="shared" si="40"/>
        <v>35962.5</v>
      </c>
      <c r="P195" s="33">
        <f t="shared" si="41"/>
        <v>15412.5</v>
      </c>
      <c r="Q195" s="44"/>
    </row>
    <row r="196" customHeight="true" spans="1:17">
      <c r="A196" s="45"/>
      <c r="B196" s="21"/>
      <c r="C196" s="14" t="s">
        <v>297</v>
      </c>
      <c r="D196" s="15">
        <v>136.3</v>
      </c>
      <c r="E196" s="15">
        <v>144.05</v>
      </c>
      <c r="F196" s="32">
        <v>1300</v>
      </c>
      <c r="G196" s="33">
        <v>136.3</v>
      </c>
      <c r="H196" s="34">
        <v>92</v>
      </c>
      <c r="I196" s="40">
        <v>475</v>
      </c>
      <c r="J196" s="33">
        <v>136.3</v>
      </c>
      <c r="K196" s="33">
        <f t="shared" si="38"/>
        <v>64742.5</v>
      </c>
      <c r="L196" s="33"/>
      <c r="M196" s="33"/>
      <c r="N196" s="33">
        <f t="shared" si="39"/>
        <v>64742.5</v>
      </c>
      <c r="O196" s="33">
        <f t="shared" si="40"/>
        <v>45319.75</v>
      </c>
      <c r="P196" s="33">
        <f t="shared" si="41"/>
        <v>19422.75</v>
      </c>
      <c r="Q196" s="44"/>
    </row>
    <row r="197" customHeight="true" spans="1:17">
      <c r="A197" s="45"/>
      <c r="B197" s="20" t="s">
        <v>298</v>
      </c>
      <c r="C197" s="14" t="s">
        <v>285</v>
      </c>
      <c r="D197" s="15">
        <v>383.8</v>
      </c>
      <c r="E197" s="61">
        <v>383.78</v>
      </c>
      <c r="F197" s="62">
        <v>1200</v>
      </c>
      <c r="G197" s="33">
        <v>383.78</v>
      </c>
      <c r="H197" s="34">
        <v>99</v>
      </c>
      <c r="I197" s="40">
        <v>500</v>
      </c>
      <c r="J197" s="33">
        <v>383.78</v>
      </c>
      <c r="K197" s="33">
        <f t="shared" si="38"/>
        <v>191890</v>
      </c>
      <c r="L197" s="33"/>
      <c r="M197" s="33"/>
      <c r="N197" s="33">
        <f t="shared" si="39"/>
        <v>191890</v>
      </c>
      <c r="O197" s="33">
        <f t="shared" si="40"/>
        <v>134323</v>
      </c>
      <c r="P197" s="33">
        <f t="shared" si="41"/>
        <v>57567</v>
      </c>
      <c r="Q197" s="44" t="s">
        <v>34</v>
      </c>
    </row>
    <row r="198" customHeight="true" spans="1:17">
      <c r="A198" s="45"/>
      <c r="B198" s="21"/>
      <c r="C198" s="14" t="s">
        <v>299</v>
      </c>
      <c r="D198" s="19">
        <v>158.3</v>
      </c>
      <c r="E198" s="15">
        <v>158.25</v>
      </c>
      <c r="F198" s="32">
        <v>1200</v>
      </c>
      <c r="G198" s="33">
        <v>158.25</v>
      </c>
      <c r="H198" s="34">
        <v>94</v>
      </c>
      <c r="I198" s="40">
        <v>475</v>
      </c>
      <c r="J198" s="33">
        <v>158.25</v>
      </c>
      <c r="K198" s="33">
        <f t="shared" si="38"/>
        <v>75168.75</v>
      </c>
      <c r="L198" s="33"/>
      <c r="M198" s="33"/>
      <c r="N198" s="33">
        <f t="shared" si="39"/>
        <v>75168.75</v>
      </c>
      <c r="O198" s="33">
        <v>52618.13</v>
      </c>
      <c r="P198" s="33">
        <v>22550.62</v>
      </c>
      <c r="Q198" s="44"/>
    </row>
    <row r="199" customHeight="true" spans="1:17">
      <c r="A199" s="45"/>
      <c r="B199" s="20" t="s">
        <v>300</v>
      </c>
      <c r="C199" s="14" t="s">
        <v>160</v>
      </c>
      <c r="D199" s="53">
        <v>675.8</v>
      </c>
      <c r="E199" s="15">
        <v>675.8</v>
      </c>
      <c r="F199" s="32">
        <v>1200</v>
      </c>
      <c r="G199" s="33">
        <v>675.8</v>
      </c>
      <c r="H199" s="34">
        <v>90</v>
      </c>
      <c r="I199" s="40">
        <v>475</v>
      </c>
      <c r="J199" s="33">
        <v>675.8</v>
      </c>
      <c r="K199" s="33">
        <f t="shared" si="38"/>
        <v>321005</v>
      </c>
      <c r="L199" s="33"/>
      <c r="M199" s="33"/>
      <c r="N199" s="33">
        <f t="shared" si="39"/>
        <v>321005</v>
      </c>
      <c r="O199" s="33">
        <f t="shared" si="40"/>
        <v>224703.5</v>
      </c>
      <c r="P199" s="33">
        <f t="shared" si="41"/>
        <v>96301.5</v>
      </c>
      <c r="Q199" s="44" t="s">
        <v>34</v>
      </c>
    </row>
    <row r="200" customHeight="true" spans="1:17">
      <c r="A200" s="45"/>
      <c r="B200" s="45"/>
      <c r="C200" s="14" t="s">
        <v>301</v>
      </c>
      <c r="D200" s="53">
        <v>817.4</v>
      </c>
      <c r="E200" s="15">
        <v>817.4</v>
      </c>
      <c r="F200" s="32">
        <v>1200</v>
      </c>
      <c r="G200" s="33">
        <v>817.4</v>
      </c>
      <c r="H200" s="34">
        <v>95</v>
      </c>
      <c r="I200" s="40">
        <v>500</v>
      </c>
      <c r="J200" s="33">
        <v>817.4</v>
      </c>
      <c r="K200" s="33">
        <f t="shared" si="38"/>
        <v>408700</v>
      </c>
      <c r="L200" s="33"/>
      <c r="M200" s="33"/>
      <c r="N200" s="33">
        <f t="shared" si="39"/>
        <v>408700</v>
      </c>
      <c r="O200" s="33">
        <f t="shared" si="40"/>
        <v>286090</v>
      </c>
      <c r="P200" s="33">
        <f t="shared" si="41"/>
        <v>122610</v>
      </c>
      <c r="Q200" s="44" t="s">
        <v>34</v>
      </c>
    </row>
    <row r="201" customHeight="true" spans="1:17">
      <c r="A201" s="45"/>
      <c r="B201" s="21"/>
      <c r="C201" s="14" t="s">
        <v>302</v>
      </c>
      <c r="D201" s="15">
        <v>275.3</v>
      </c>
      <c r="E201" s="15">
        <v>275.3</v>
      </c>
      <c r="F201" s="32">
        <v>1200</v>
      </c>
      <c r="G201" s="33">
        <v>275.3</v>
      </c>
      <c r="H201" s="34">
        <v>95</v>
      </c>
      <c r="I201" s="40">
        <v>500</v>
      </c>
      <c r="J201" s="33">
        <v>200</v>
      </c>
      <c r="K201" s="33">
        <f t="shared" si="38"/>
        <v>100000</v>
      </c>
      <c r="L201" s="33">
        <v>75.3</v>
      </c>
      <c r="M201" s="33">
        <f>L201*(I201/2)</f>
        <v>18825</v>
      </c>
      <c r="N201" s="33">
        <f t="shared" si="39"/>
        <v>118825</v>
      </c>
      <c r="O201" s="33">
        <f t="shared" si="40"/>
        <v>83177.5</v>
      </c>
      <c r="P201" s="33">
        <f t="shared" si="41"/>
        <v>35647.5</v>
      </c>
      <c r="Q201" s="44" t="s">
        <v>60</v>
      </c>
    </row>
    <row r="202" customHeight="true" spans="1:17">
      <c r="A202" s="21"/>
      <c r="B202" s="14" t="s">
        <v>303</v>
      </c>
      <c r="C202" s="14" t="s">
        <v>285</v>
      </c>
      <c r="D202" s="15">
        <v>924.9</v>
      </c>
      <c r="E202" s="15">
        <v>924.9</v>
      </c>
      <c r="F202" s="32">
        <v>1200</v>
      </c>
      <c r="G202" s="33">
        <v>924.9</v>
      </c>
      <c r="H202" s="34">
        <v>99</v>
      </c>
      <c r="I202" s="40">
        <v>500</v>
      </c>
      <c r="J202" s="33">
        <v>924.9</v>
      </c>
      <c r="K202" s="33">
        <f t="shared" si="38"/>
        <v>462450</v>
      </c>
      <c r="L202" s="33"/>
      <c r="M202" s="33"/>
      <c r="N202" s="33">
        <f t="shared" si="39"/>
        <v>462450</v>
      </c>
      <c r="O202" s="33">
        <f t="shared" si="40"/>
        <v>323715</v>
      </c>
      <c r="P202" s="33">
        <f t="shared" si="41"/>
        <v>138735</v>
      </c>
      <c r="Q202" s="44" t="s">
        <v>34</v>
      </c>
    </row>
    <row r="203" customHeight="true" spans="1:17">
      <c r="A203" s="65" t="s">
        <v>35</v>
      </c>
      <c r="B203" s="66"/>
      <c r="C203" s="17"/>
      <c r="D203" s="16">
        <f>SUM(D181:D202)</f>
        <v>7810.9</v>
      </c>
      <c r="E203" s="16">
        <f>SUM(E181:E202)</f>
        <v>7838.64</v>
      </c>
      <c r="F203" s="16"/>
      <c r="G203" s="16">
        <f>SUM(G181:G202)</f>
        <v>7810.67</v>
      </c>
      <c r="H203" s="16"/>
      <c r="I203" s="16"/>
      <c r="J203" s="16">
        <f t="shared" ref="I203:P203" si="42">SUM(J181:J202)</f>
        <v>7735.37</v>
      </c>
      <c r="K203" s="16">
        <f t="shared" si="42"/>
        <v>3778275.25</v>
      </c>
      <c r="L203" s="16">
        <f t="shared" si="42"/>
        <v>75.3</v>
      </c>
      <c r="M203" s="16">
        <f t="shared" si="42"/>
        <v>18825</v>
      </c>
      <c r="N203" s="16">
        <f t="shared" si="42"/>
        <v>3797100.25</v>
      </c>
      <c r="O203" s="16">
        <f t="shared" si="42"/>
        <v>2657970.17</v>
      </c>
      <c r="P203" s="16">
        <f t="shared" si="42"/>
        <v>1139130.08</v>
      </c>
      <c r="Q203" s="44"/>
    </row>
    <row r="204" customHeight="true" spans="1:17">
      <c r="A204" s="67" t="s">
        <v>304</v>
      </c>
      <c r="B204" s="68"/>
      <c r="C204" s="14" t="s">
        <v>33</v>
      </c>
      <c r="D204" s="69">
        <v>559</v>
      </c>
      <c r="E204" s="33"/>
      <c r="F204" s="69">
        <v>600</v>
      </c>
      <c r="G204" s="33">
        <v>559</v>
      </c>
      <c r="H204" s="34">
        <v>97</v>
      </c>
      <c r="I204" s="40">
        <v>250</v>
      </c>
      <c r="J204" s="33">
        <v>559</v>
      </c>
      <c r="K204" s="33">
        <f>J204*I204</f>
        <v>139750</v>
      </c>
      <c r="L204" s="33"/>
      <c r="M204" s="33"/>
      <c r="N204" s="33">
        <f>O204</f>
        <v>139750</v>
      </c>
      <c r="O204" s="33">
        <f>K204</f>
        <v>139750</v>
      </c>
      <c r="P204" s="33"/>
      <c r="Q204" s="44"/>
    </row>
    <row r="205" customHeight="true" spans="1:17">
      <c r="A205" s="70"/>
      <c r="B205" s="71"/>
      <c r="C205" s="14" t="s">
        <v>174</v>
      </c>
      <c r="D205" s="69">
        <v>643</v>
      </c>
      <c r="E205" s="33"/>
      <c r="F205" s="69">
        <v>600</v>
      </c>
      <c r="G205" s="33">
        <v>643</v>
      </c>
      <c r="H205" s="34">
        <v>95</v>
      </c>
      <c r="I205" s="40">
        <v>250</v>
      </c>
      <c r="J205" s="33">
        <v>643</v>
      </c>
      <c r="K205" s="33">
        <f>J205*I205</f>
        <v>160750</v>
      </c>
      <c r="L205" s="33"/>
      <c r="M205" s="33"/>
      <c r="N205" s="33">
        <f>O205</f>
        <v>160750</v>
      </c>
      <c r="O205" s="33">
        <f>K205</f>
        <v>160750</v>
      </c>
      <c r="P205" s="33"/>
      <c r="Q205" s="44"/>
    </row>
    <row r="206" customHeight="true" spans="1:17">
      <c r="A206" s="16" t="s">
        <v>35</v>
      </c>
      <c r="B206" s="16"/>
      <c r="C206" s="72" t="s">
        <v>305</v>
      </c>
      <c r="D206" s="16">
        <f>SUM(D204:D205)</f>
        <v>1202</v>
      </c>
      <c r="E206" s="16"/>
      <c r="F206" s="16">
        <f>SUM(F204:F205)</f>
        <v>1200</v>
      </c>
      <c r="G206" s="16">
        <f>SUM(G204:G205)</f>
        <v>1202</v>
      </c>
      <c r="H206" s="16"/>
      <c r="I206" s="16">
        <f t="shared" ref="I206:P206" si="43">SUM(I204:I205)</f>
        <v>500</v>
      </c>
      <c r="J206" s="16">
        <f t="shared" si="43"/>
        <v>1202</v>
      </c>
      <c r="K206" s="16">
        <f t="shared" si="43"/>
        <v>300500</v>
      </c>
      <c r="L206" s="16">
        <f t="shared" si="43"/>
        <v>0</v>
      </c>
      <c r="M206" s="16">
        <f t="shared" si="43"/>
        <v>0</v>
      </c>
      <c r="N206" s="16">
        <f t="shared" si="43"/>
        <v>300500</v>
      </c>
      <c r="O206" s="16">
        <f t="shared" si="43"/>
        <v>300500</v>
      </c>
      <c r="P206" s="16"/>
      <c r="Q206" s="44"/>
    </row>
    <row r="207" customHeight="true" spans="1:17">
      <c r="A207" s="73" t="s">
        <v>306</v>
      </c>
      <c r="B207" s="74"/>
      <c r="C207" s="9" t="s">
        <v>307</v>
      </c>
      <c r="D207" s="69">
        <v>3700</v>
      </c>
      <c r="E207" s="33"/>
      <c r="F207" s="69"/>
      <c r="G207" s="33">
        <v>3501.3</v>
      </c>
      <c r="H207" s="34">
        <v>96</v>
      </c>
      <c r="I207" s="40">
        <v>250</v>
      </c>
      <c r="J207" s="33">
        <v>3501.3</v>
      </c>
      <c r="K207" s="33">
        <f>J207*I207</f>
        <v>875325</v>
      </c>
      <c r="L207" s="33"/>
      <c r="M207" s="33"/>
      <c r="N207" s="33">
        <f>O207</f>
        <v>875325</v>
      </c>
      <c r="O207" s="33">
        <f>K207</f>
        <v>875325</v>
      </c>
      <c r="P207" s="33"/>
      <c r="Q207" s="44"/>
    </row>
    <row r="208" customHeight="true" spans="1:17">
      <c r="A208" s="16" t="s">
        <v>35</v>
      </c>
      <c r="B208" s="16"/>
      <c r="C208" s="17" t="s">
        <v>308</v>
      </c>
      <c r="D208" s="16">
        <f>SUM(D207:D207)</f>
        <v>3700</v>
      </c>
      <c r="E208" s="16"/>
      <c r="F208" s="16"/>
      <c r="G208" s="16">
        <f>SUM(G207:G207)</f>
        <v>3501.3</v>
      </c>
      <c r="H208" s="16"/>
      <c r="I208" s="16">
        <f t="shared" ref="I208:O208" si="44">SUM(I207:I207)</f>
        <v>250</v>
      </c>
      <c r="J208" s="16">
        <f t="shared" si="44"/>
        <v>3501.3</v>
      </c>
      <c r="K208" s="16">
        <f t="shared" si="44"/>
        <v>875325</v>
      </c>
      <c r="L208" s="16">
        <f t="shared" si="44"/>
        <v>0</v>
      </c>
      <c r="M208" s="16">
        <f t="shared" si="44"/>
        <v>0</v>
      </c>
      <c r="N208" s="16">
        <f t="shared" si="44"/>
        <v>875325</v>
      </c>
      <c r="O208" s="16">
        <f t="shared" si="44"/>
        <v>875325</v>
      </c>
      <c r="P208" s="63"/>
      <c r="Q208" s="44"/>
    </row>
    <row r="209" customHeight="true" spans="1:17">
      <c r="A209" s="69" t="s">
        <v>309</v>
      </c>
      <c r="B209" s="69"/>
      <c r="C209" s="9" t="s">
        <v>57</v>
      </c>
      <c r="D209" s="69">
        <v>836</v>
      </c>
      <c r="E209" s="33"/>
      <c r="F209" s="69"/>
      <c r="G209" s="33">
        <v>836</v>
      </c>
      <c r="H209" s="34">
        <v>96</v>
      </c>
      <c r="I209" s="40">
        <v>250</v>
      </c>
      <c r="J209" s="33">
        <v>836</v>
      </c>
      <c r="K209" s="33">
        <f>J209*I209</f>
        <v>209000</v>
      </c>
      <c r="L209" s="33"/>
      <c r="M209" s="33"/>
      <c r="N209" s="33">
        <f>O209</f>
        <v>209000</v>
      </c>
      <c r="O209" s="33">
        <f>K209</f>
        <v>209000</v>
      </c>
      <c r="P209" s="33"/>
      <c r="Q209" s="44"/>
    </row>
    <row r="210" customHeight="true" spans="1:17">
      <c r="A210" s="16" t="s">
        <v>35</v>
      </c>
      <c r="B210" s="16"/>
      <c r="C210" s="17" t="s">
        <v>308</v>
      </c>
      <c r="D210" s="16">
        <f>SUM(D209:D209)</f>
        <v>836</v>
      </c>
      <c r="E210" s="16"/>
      <c r="F210" s="16"/>
      <c r="G210" s="16">
        <f>SUM(G209:G209)</f>
        <v>836</v>
      </c>
      <c r="H210" s="16"/>
      <c r="I210" s="16">
        <f t="shared" ref="I210:P210" si="45">SUM(I209:I209)</f>
        <v>250</v>
      </c>
      <c r="J210" s="16">
        <f t="shared" si="45"/>
        <v>836</v>
      </c>
      <c r="K210" s="16">
        <f t="shared" si="45"/>
        <v>209000</v>
      </c>
      <c r="L210" s="16">
        <f t="shared" si="45"/>
        <v>0</v>
      </c>
      <c r="M210" s="16">
        <f t="shared" si="45"/>
        <v>0</v>
      </c>
      <c r="N210" s="16">
        <f t="shared" si="45"/>
        <v>209000</v>
      </c>
      <c r="O210" s="16">
        <f t="shared" si="45"/>
        <v>209000</v>
      </c>
      <c r="P210" s="16"/>
      <c r="Q210" s="44"/>
    </row>
    <row r="211" customHeight="true" spans="1:17">
      <c r="A211" s="75" t="s">
        <v>310</v>
      </c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</row>
    <row r="227" customHeight="true" spans="1:1">
      <c r="A227" s="76"/>
    </row>
  </sheetData>
  <mergeCells count="87">
    <mergeCell ref="A2:P2"/>
    <mergeCell ref="J4:K4"/>
    <mergeCell ref="L4:M4"/>
    <mergeCell ref="N4:P4"/>
    <mergeCell ref="O5:P5"/>
    <mergeCell ref="A7:B7"/>
    <mergeCell ref="A15:B15"/>
    <mergeCell ref="A37:B37"/>
    <mergeCell ref="A66:B66"/>
    <mergeCell ref="A105:B105"/>
    <mergeCell ref="A133:B133"/>
    <mergeCell ref="A153:B153"/>
    <mergeCell ref="A170:B170"/>
    <mergeCell ref="A180:B180"/>
    <mergeCell ref="A203:B203"/>
    <mergeCell ref="A206:B206"/>
    <mergeCell ref="A207:B207"/>
    <mergeCell ref="A208:B208"/>
    <mergeCell ref="A209:B209"/>
    <mergeCell ref="A210:B210"/>
    <mergeCell ref="A211:Q211"/>
    <mergeCell ref="A227:B227"/>
    <mergeCell ref="A4:A6"/>
    <mergeCell ref="A8:A14"/>
    <mergeCell ref="A16:A36"/>
    <mergeCell ref="A38:A65"/>
    <mergeCell ref="A67:A104"/>
    <mergeCell ref="A106:A132"/>
    <mergeCell ref="A134:A152"/>
    <mergeCell ref="A154:A169"/>
    <mergeCell ref="A171:A179"/>
    <mergeCell ref="A181:A202"/>
    <mergeCell ref="B4:B6"/>
    <mergeCell ref="B8:B9"/>
    <mergeCell ref="B10:B13"/>
    <mergeCell ref="B17:B18"/>
    <mergeCell ref="B21:B22"/>
    <mergeCell ref="B23:B24"/>
    <mergeCell ref="B26:B27"/>
    <mergeCell ref="B42:B44"/>
    <mergeCell ref="B45:B47"/>
    <mergeCell ref="B49:B51"/>
    <mergeCell ref="B52:B53"/>
    <mergeCell ref="B54:B62"/>
    <mergeCell ref="B67:B70"/>
    <mergeCell ref="B71:B73"/>
    <mergeCell ref="B74:B77"/>
    <mergeCell ref="B79:B83"/>
    <mergeCell ref="B84:B87"/>
    <mergeCell ref="B88:B90"/>
    <mergeCell ref="B91:B94"/>
    <mergeCell ref="B95:B96"/>
    <mergeCell ref="B97:B100"/>
    <mergeCell ref="B101:B102"/>
    <mergeCell ref="B103:B104"/>
    <mergeCell ref="B110:B112"/>
    <mergeCell ref="B113:B116"/>
    <mergeCell ref="B119:B120"/>
    <mergeCell ref="B124:B125"/>
    <mergeCell ref="B135:B136"/>
    <mergeCell ref="B142:B143"/>
    <mergeCell ref="B144:B145"/>
    <mergeCell ref="B151:B152"/>
    <mergeCell ref="B157:B158"/>
    <mergeCell ref="B163:B165"/>
    <mergeCell ref="B173:B174"/>
    <mergeCell ref="B178:B179"/>
    <mergeCell ref="B181:B182"/>
    <mergeCell ref="B183:B184"/>
    <mergeCell ref="B188:B193"/>
    <mergeCell ref="B194:B196"/>
    <mergeCell ref="B197:B198"/>
    <mergeCell ref="B199:B201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Q4:Q6"/>
    <mergeCell ref="A204:B205"/>
  </mergeCells>
  <conditionalFormatting sqref="C76">
    <cfRule type="duplicateValues" dxfId="0" priority="4"/>
  </conditionalFormatting>
  <conditionalFormatting sqref="C77">
    <cfRule type="duplicateValues" dxfId="0" priority="3"/>
  </conditionalFormatting>
  <conditionalFormatting sqref="C98">
    <cfRule type="duplicateValues" dxfId="0" priority="2"/>
  </conditionalFormatting>
  <conditionalFormatting sqref="C99">
    <cfRule type="duplicateValues" dxfId="0" priority="1"/>
  </conditionalFormatting>
  <conditionalFormatting sqref="C74:C75">
    <cfRule type="duplicateValues" dxfId="1" priority="5"/>
    <cfRule type="duplicateValues" dxfId="2" priority="6"/>
    <cfRule type="duplicateValues" dxfId="3" priority="7"/>
    <cfRule type="duplicateValues" dxfId="4" priority="8"/>
    <cfRule type="duplicateValues" dxfId="0" priority="9"/>
  </conditionalFormatting>
  <pageMargins left="0.19" right="0.18" top="0.5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dcterms:created xsi:type="dcterms:W3CDTF">2022-03-09T16:43:00Z</dcterms:created>
  <cp:lastPrinted>2023-03-01T17:18:00Z</cp:lastPrinted>
  <dcterms:modified xsi:type="dcterms:W3CDTF">2024-05-27T11:02:01Z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29CEB731A6DA716F7AF5EF65812207F7</vt:lpwstr>
  </property>
  <property fmtid="{D5CDD505-2E9C-101B-9397-08002B2CF9AE}" pid="3" name="KSOProductBuildVer">
    <vt:lpwstr>2052-11.8.2.10422</vt:lpwstr>
  </property>
</Properties>
</file>