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2025年度蔬菜上图补贴公示" sheetId="4" r:id="rId1"/>
    <sheet name="Sheet1" sheetId="5" r:id="rId2"/>
  </sheets>
  <definedNames>
    <definedName name="_xlnm.Print_Titles" localSheetId="0">'2025年度蔬菜上图补贴公示'!$4:$5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<sst xmlns="http://schemas.openxmlformats.org/spreadsheetml/2006/main" count="187" uniqueCount="185">
  <si>
    <r>
      <rPr>
        <b/>
        <sz val="48"/>
        <rFont val="宋体"/>
        <charset val="134"/>
      </rPr>
      <t>奉贤区</t>
    </r>
    <r>
      <rPr>
        <b/>
        <sz val="48"/>
        <rFont val="Nimbus Roman No9 L"/>
        <charset val="134"/>
      </rPr>
      <t>2025</t>
    </r>
    <r>
      <rPr>
        <b/>
        <sz val="48"/>
        <rFont val="宋体"/>
        <charset val="134"/>
      </rPr>
      <t>年度蔬菜上图补贴明细公示</t>
    </r>
  </si>
  <si>
    <r>
      <rPr>
        <b/>
        <sz val="24"/>
        <rFont val="宋体"/>
        <charset val="134"/>
      </rPr>
      <t>镇</t>
    </r>
    <r>
      <rPr>
        <b/>
        <sz val="24"/>
        <rFont val="Nimbus Roman No9 L"/>
        <charset val="134"/>
      </rPr>
      <t>/</t>
    </r>
    <r>
      <rPr>
        <b/>
        <sz val="24"/>
        <rFont val="宋体"/>
        <charset val="134"/>
      </rPr>
      <t>街道</t>
    </r>
  </si>
  <si>
    <t>序号</t>
  </si>
  <si>
    <t>经营主体名称</t>
  </si>
  <si>
    <t>平台总计</t>
  </si>
  <si>
    <t>核定补贴面积（亩次）</t>
  </si>
  <si>
    <t>补贴金额（元）</t>
  </si>
  <si>
    <t>备注</t>
  </si>
  <si>
    <t>总补贴面积（亩次）</t>
  </si>
  <si>
    <t>绿叶菜补贴面积（亩次）</t>
  </si>
  <si>
    <t>非绿叶菜补贴面积（亩次）</t>
  </si>
  <si>
    <t>绿叶菜</t>
  </si>
  <si>
    <t>非绿叶菜</t>
  </si>
  <si>
    <r>
      <rPr>
        <b/>
        <sz val="24"/>
        <rFont val="宋体"/>
        <charset val="134"/>
      </rPr>
      <t>绿叶菜（</t>
    </r>
    <r>
      <rPr>
        <b/>
        <sz val="24"/>
        <rFont val="Nimbus Roman No9 L"/>
        <charset val="134"/>
      </rPr>
      <t>120</t>
    </r>
    <r>
      <rPr>
        <b/>
        <sz val="24"/>
        <rFont val="宋体"/>
        <charset val="134"/>
      </rPr>
      <t>元</t>
    </r>
    <r>
      <rPr>
        <b/>
        <sz val="24"/>
        <rFont val="Nimbus Roman No9 L"/>
        <charset val="134"/>
      </rPr>
      <t>/</t>
    </r>
    <r>
      <rPr>
        <b/>
        <sz val="24"/>
        <rFont val="宋体"/>
        <charset val="134"/>
      </rPr>
      <t>亩次）</t>
    </r>
  </si>
  <si>
    <r>
      <rPr>
        <b/>
        <sz val="24"/>
        <rFont val="宋体"/>
        <charset val="134"/>
      </rPr>
      <t>非绿叶菜（</t>
    </r>
    <r>
      <rPr>
        <b/>
        <sz val="24"/>
        <rFont val="Nimbus Roman No9 L"/>
        <charset val="134"/>
      </rPr>
      <t>50</t>
    </r>
    <r>
      <rPr>
        <b/>
        <sz val="24"/>
        <rFont val="宋体"/>
        <charset val="134"/>
      </rPr>
      <t>元</t>
    </r>
    <r>
      <rPr>
        <b/>
        <sz val="24"/>
        <rFont val="Nimbus Roman No9 L"/>
        <charset val="134"/>
      </rPr>
      <t>/</t>
    </r>
    <r>
      <rPr>
        <b/>
        <sz val="24"/>
        <rFont val="宋体"/>
        <charset val="134"/>
      </rPr>
      <t>亩次）</t>
    </r>
  </si>
  <si>
    <t>合计</t>
  </si>
  <si>
    <t>南桥镇</t>
  </si>
  <si>
    <t>上海耒井实业有限公司</t>
  </si>
  <si>
    <t>上海一帆蔬果专业合作社-蔬菜基地</t>
  </si>
  <si>
    <t>上海杨黄果蔬种植专业合作社</t>
  </si>
  <si>
    <t>上海玺爱农产品专业合作社-蔬菜基地</t>
  </si>
  <si>
    <t>江海村蔬菜散户</t>
  </si>
  <si>
    <r>
      <rPr>
        <sz val="22"/>
        <rFont val="宋体"/>
        <charset val="134"/>
      </rPr>
      <t>上图信息不准确，取消非绿叶菜补贴面积</t>
    </r>
    <r>
      <rPr>
        <sz val="22"/>
        <rFont val="Nimbus Roman No9 L"/>
        <charset val="134"/>
      </rPr>
      <t>4.17</t>
    </r>
    <r>
      <rPr>
        <sz val="22"/>
        <rFont val="宋体"/>
        <charset val="134"/>
      </rPr>
      <t>亩次，补贴金额</t>
    </r>
    <r>
      <rPr>
        <sz val="22"/>
        <rFont val="Nimbus Roman No9 L"/>
        <charset val="134"/>
      </rPr>
      <t>208.5</t>
    </r>
    <r>
      <rPr>
        <sz val="22"/>
        <rFont val="宋体"/>
        <charset val="134"/>
      </rPr>
      <t>元。</t>
    </r>
  </si>
  <si>
    <t>南桥镇小计</t>
  </si>
  <si>
    <t>奉城镇</t>
  </si>
  <si>
    <t>上海勤阔果蔬专业合作社</t>
  </si>
  <si>
    <r>
      <rPr>
        <sz val="26"/>
        <rFont val="宋体"/>
        <charset val="134"/>
      </rPr>
      <t>通报核减绿叶菜补贴面积</t>
    </r>
    <r>
      <rPr>
        <sz val="22"/>
        <rFont val="Nimbus Roman No9 L"/>
        <charset val="134"/>
      </rPr>
      <t>370.7</t>
    </r>
    <r>
      <rPr>
        <sz val="22"/>
        <rFont val="宋体"/>
        <charset val="134"/>
      </rPr>
      <t>亩次，核减补贴金额</t>
    </r>
    <r>
      <rPr>
        <sz val="22"/>
        <rFont val="Nimbus Roman No9 L"/>
        <charset val="134"/>
      </rPr>
      <t>44484</t>
    </r>
    <r>
      <rPr>
        <sz val="22"/>
        <rFont val="宋体"/>
        <charset val="134"/>
      </rPr>
      <t>元。</t>
    </r>
  </si>
  <si>
    <t>上海家彪蔬菜种植专业合作社</t>
  </si>
  <si>
    <t>上海永纪蔬菜种植专业合作社</t>
  </si>
  <si>
    <t>上海翊苗农业专业合作社—路口村基地</t>
  </si>
  <si>
    <t>上海扬升农副产品专业合作社</t>
  </si>
  <si>
    <r>
      <rPr>
        <sz val="26"/>
        <rFont val="宋体"/>
        <charset val="134"/>
      </rPr>
      <t>两次检查不合格，扣除</t>
    </r>
    <r>
      <rPr>
        <sz val="26"/>
        <rFont val="Nimbus Roman No9 L"/>
        <charset val="134"/>
      </rPr>
      <t>50%</t>
    </r>
    <r>
      <rPr>
        <sz val="26"/>
        <rFont val="宋体"/>
        <charset val="134"/>
      </rPr>
      <t>补贴资金。</t>
    </r>
  </si>
  <si>
    <t>上海蔡和农产品专业合作社-奉城基地</t>
  </si>
  <si>
    <t>上海金亦丰农产品专业合作社</t>
  </si>
  <si>
    <t>上海蔡和农产品专业合作社-东门村基地</t>
  </si>
  <si>
    <t>上海翊苗农业专业合作社—陈桥村</t>
  </si>
  <si>
    <t>上海洪北粮食种植专业合作社</t>
  </si>
  <si>
    <t>江云滔</t>
  </si>
  <si>
    <t>张纪录</t>
  </si>
  <si>
    <t>奉城镇小计</t>
  </si>
  <si>
    <t>四团镇</t>
  </si>
  <si>
    <t>上海荆旺果蔬种植专业合作社</t>
  </si>
  <si>
    <t>上海根根农产品产销专业合作社</t>
  </si>
  <si>
    <t>上海艳飞农业专业合作社</t>
  </si>
  <si>
    <t>上海鑫堃果蔬专业合作社</t>
  </si>
  <si>
    <t>上海南岩粮食种植专业合作社-大桥基地</t>
  </si>
  <si>
    <t>上海众源蔬菜种植专业合作社</t>
  </si>
  <si>
    <t>潘卫忠</t>
  </si>
  <si>
    <t>上海艳嘉农机服务专业合作社</t>
  </si>
  <si>
    <t>上海飞奔水产养殖专业合作社-四团基地</t>
  </si>
  <si>
    <t>上海亦博果蔬种植专业合作社-团南蔬菜基地</t>
  </si>
  <si>
    <t>上海亦博果蔬种植专业合作社</t>
  </si>
  <si>
    <t>上海思贤农产品产销专业合作社</t>
  </si>
  <si>
    <t>上海南岩粮食种植专业合作社</t>
  </si>
  <si>
    <t>上海欣桥粮食种植专业合作社</t>
  </si>
  <si>
    <t>上海盛乐蔬果种植专业合作社</t>
  </si>
  <si>
    <t>王银桥</t>
  </si>
  <si>
    <t>奉贤区四团镇渔墩村集体经济组织</t>
  </si>
  <si>
    <t>四团镇渔墩村农用地散户</t>
  </si>
  <si>
    <t>黄广军</t>
  </si>
  <si>
    <t>四团镇小计</t>
  </si>
  <si>
    <t>柘林镇</t>
  </si>
  <si>
    <t>上海艾妮维农产品专业合作社</t>
  </si>
  <si>
    <t>上海汇吉农业开发有限公司</t>
  </si>
  <si>
    <t>上海西湾农业科技发展有限公司</t>
  </si>
  <si>
    <t>上海温瑞果蔬种植专业合作社</t>
  </si>
  <si>
    <t>上海曹野农业发展有限公司</t>
  </si>
  <si>
    <t>李汉明</t>
  </si>
  <si>
    <t>郑小火</t>
  </si>
  <si>
    <t>杨万建</t>
  </si>
  <si>
    <t>上海尚师农业科技有限公司</t>
  </si>
  <si>
    <t>奉贤区柘林镇柘林村集体经济组织</t>
  </si>
  <si>
    <t>柘林村蔬菜散户</t>
  </si>
  <si>
    <t>柘林镇小计</t>
  </si>
  <si>
    <t>庄行镇</t>
  </si>
  <si>
    <t>上海绿煜蔬菜种植专业合作社</t>
  </si>
  <si>
    <t>上海存合农业资源经营专业合作社</t>
  </si>
  <si>
    <t>上海天逸斋果蔬专业合作社</t>
  </si>
  <si>
    <t>上海森媛蔬菜种植专业合作社</t>
  </si>
  <si>
    <t>上海舜爽农产品产销专业合作社-蔬菜基地</t>
  </si>
  <si>
    <t>上海西就农业资源经营专业合作社-蔬菜基地</t>
  </si>
  <si>
    <t>上海绿莱蔬果种植专业合作社</t>
  </si>
  <si>
    <t>上海润庄农业科技有限公司</t>
  </si>
  <si>
    <t>上海叶春蔬菜种植专业合作社</t>
  </si>
  <si>
    <t>上海丰瑞蔬菜种植专业合作社</t>
  </si>
  <si>
    <t>上海舜爽农产品产销专业合作社</t>
  </si>
  <si>
    <t>上海金源果蔬种植专业合作社</t>
  </si>
  <si>
    <t>上海西就农业资源经营专业合作社</t>
  </si>
  <si>
    <t>上海奉合果蔬种植专业合作社</t>
  </si>
  <si>
    <t>上海家田果蔬专业合作社</t>
  </si>
  <si>
    <t>上图信息不准确，取消绿叶菜补贴面积1.03亩次，补贴金额123.6元，取消非绿叶菜补贴面积10.72亩次，补贴金额536元。</t>
  </si>
  <si>
    <t>庄行镇小计</t>
  </si>
  <si>
    <t>金汇镇</t>
  </si>
  <si>
    <t>上海贤佑农业专业合作社</t>
  </si>
  <si>
    <t>上海华日农产品产销专业合作社</t>
  </si>
  <si>
    <t>上海林益蔬菜种植专业合作社</t>
  </si>
  <si>
    <t>上海末农果蔬种植专业合作社</t>
  </si>
  <si>
    <t>上海奉贤区金汇镇周家经济合作社</t>
  </si>
  <si>
    <r>
      <rPr>
        <sz val="22"/>
        <rFont val="宋体"/>
        <charset val="134"/>
      </rPr>
      <t>上图信息不准确，取消绿叶菜补贴面积</t>
    </r>
    <r>
      <rPr>
        <sz val="22"/>
        <rFont val="Nimbus Roman No9 L"/>
        <charset val="134"/>
      </rPr>
      <t>235.72</t>
    </r>
    <r>
      <rPr>
        <sz val="22"/>
        <rFont val="宋体"/>
        <charset val="134"/>
      </rPr>
      <t>亩次，补贴金额</t>
    </r>
    <r>
      <rPr>
        <sz val="22"/>
        <rFont val="Nimbus Roman No9 L"/>
        <charset val="134"/>
      </rPr>
      <t>28286.4</t>
    </r>
    <r>
      <rPr>
        <sz val="22"/>
        <rFont val="宋体"/>
        <charset val="134"/>
      </rPr>
      <t>元，取消非绿叶菜补贴面积</t>
    </r>
    <r>
      <rPr>
        <sz val="22"/>
        <rFont val="Nimbus Roman No9 L"/>
        <charset val="134"/>
      </rPr>
      <t>20.04</t>
    </r>
    <r>
      <rPr>
        <sz val="22"/>
        <rFont val="宋体"/>
        <charset val="134"/>
      </rPr>
      <t>亩次，补贴金额</t>
    </r>
    <r>
      <rPr>
        <sz val="22"/>
        <rFont val="Nimbus Roman No9 L"/>
        <charset val="134"/>
      </rPr>
      <t>1002</t>
    </r>
    <r>
      <rPr>
        <sz val="22"/>
        <rFont val="宋体"/>
        <charset val="134"/>
      </rPr>
      <t>元。</t>
    </r>
  </si>
  <si>
    <t>上海丰南果蔬园艺场（普通合伙）</t>
  </si>
  <si>
    <t>上海双顺粮食种植专业合作社</t>
  </si>
  <si>
    <t>上海奉贤区金汇镇乐善经济合作社</t>
  </si>
  <si>
    <t>上图信息不准确，取消绿叶菜补贴面积29.8亩次，补贴金额3576元。</t>
  </si>
  <si>
    <t>上海奉贤区金汇镇墩头经济合作社</t>
  </si>
  <si>
    <t>上图信息不准确，取消绿叶菜补贴面积16.01亩次，补贴金额1921.2元。</t>
  </si>
  <si>
    <t>奉贤区金汇镇光辉村集体经济组织</t>
  </si>
  <si>
    <t>上图信息不准确，取消非绿叶菜补贴面积3.68亩次，补贴金额184元。</t>
  </si>
  <si>
    <t>奉贤区金汇镇梁典村集体经济组织</t>
  </si>
  <si>
    <r>
      <rPr>
        <sz val="22"/>
        <rFont val="宋体"/>
        <charset val="134"/>
      </rPr>
      <t>上图信息不准确，取消绿叶菜补贴面积</t>
    </r>
    <r>
      <rPr>
        <sz val="22"/>
        <rFont val="Nimbus Roman No9 L"/>
        <charset val="134"/>
      </rPr>
      <t>1.3</t>
    </r>
    <r>
      <rPr>
        <sz val="22"/>
        <rFont val="宋体"/>
        <charset val="134"/>
      </rPr>
      <t>亩次，补贴金额</t>
    </r>
    <r>
      <rPr>
        <sz val="22"/>
        <rFont val="Nimbus Roman No9 L"/>
        <charset val="134"/>
      </rPr>
      <t>156</t>
    </r>
    <r>
      <rPr>
        <sz val="22"/>
        <rFont val="宋体"/>
        <charset val="134"/>
      </rPr>
      <t>元。</t>
    </r>
  </si>
  <si>
    <t>金汇镇小计</t>
  </si>
  <si>
    <t>青村镇</t>
  </si>
  <si>
    <t>上海岱柏农产品产销专业合作社</t>
  </si>
  <si>
    <r>
      <rPr>
        <sz val="26"/>
        <rFont val="宋体"/>
        <charset val="134"/>
      </rPr>
      <t>通报核减绿叶菜补贴面积</t>
    </r>
    <r>
      <rPr>
        <sz val="26"/>
        <rFont val="Nimbus Roman No9 L"/>
        <charset val="134"/>
      </rPr>
      <t>102.54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12304.8</t>
    </r>
    <r>
      <rPr>
        <sz val="26"/>
        <rFont val="宋体"/>
        <charset val="134"/>
      </rPr>
      <t>元。</t>
    </r>
  </si>
  <si>
    <t>上海贤风农产品产销专业合作社</t>
  </si>
  <si>
    <t>上海稳基粮食种植专业合作社- 陶宅基地</t>
  </si>
  <si>
    <t>上海杨向前农业专业合作社</t>
  </si>
  <si>
    <t>上海中喔蔬菜种植专业合作社</t>
  </si>
  <si>
    <t>上海惠群蔬菜种植专业合作社</t>
  </si>
  <si>
    <t>上海贤平农业专业合作社</t>
  </si>
  <si>
    <r>
      <rPr>
        <sz val="26"/>
        <rFont val="宋体"/>
        <charset val="134"/>
      </rPr>
      <t>通报核减绿叶菜补贴面积</t>
    </r>
    <r>
      <rPr>
        <sz val="26"/>
        <rFont val="Nimbus Roman No9 L"/>
        <charset val="134"/>
      </rPr>
      <t>85.36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10243.2</t>
    </r>
    <r>
      <rPr>
        <sz val="26"/>
        <rFont val="宋体"/>
        <charset val="134"/>
      </rPr>
      <t>元。</t>
    </r>
  </si>
  <si>
    <t>上海龙欣果蔬种植专业合作社</t>
  </si>
  <si>
    <r>
      <rPr>
        <sz val="26"/>
        <rFont val="Nimbus Roman No9 L"/>
        <charset val="134"/>
      </rPr>
      <t>1.</t>
    </r>
    <r>
      <rPr>
        <sz val="26"/>
        <rFont val="宋体"/>
        <charset val="134"/>
      </rPr>
      <t>通报核减绿叶菜补贴面积</t>
    </r>
    <r>
      <rPr>
        <sz val="26"/>
        <rFont val="Nimbus Roman No9 L"/>
        <charset val="134"/>
      </rPr>
      <t>152.36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18283.2</t>
    </r>
    <r>
      <rPr>
        <sz val="26"/>
        <rFont val="宋体"/>
        <charset val="134"/>
      </rPr>
      <t>元，非绿叶菜补贴面积</t>
    </r>
    <r>
      <rPr>
        <sz val="26"/>
        <rFont val="Nimbus Roman No9 L"/>
        <charset val="134"/>
      </rPr>
      <t>13.4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670</t>
    </r>
    <r>
      <rPr>
        <sz val="26"/>
        <rFont val="宋体"/>
        <charset val="134"/>
      </rPr>
      <t>元。</t>
    </r>
    <r>
      <rPr>
        <sz val="26"/>
        <rFont val="Nimbus Roman No9 L"/>
        <charset val="134"/>
      </rPr>
      <t>2.</t>
    </r>
    <r>
      <rPr>
        <sz val="26"/>
        <rFont val="宋体"/>
        <charset val="134"/>
      </rPr>
      <t>两次检查不合格，扣除</t>
    </r>
    <r>
      <rPr>
        <sz val="26"/>
        <rFont val="Nimbus Roman No9 L"/>
        <charset val="134"/>
      </rPr>
      <t>50%</t>
    </r>
    <r>
      <rPr>
        <sz val="26"/>
        <rFont val="宋体"/>
        <charset val="134"/>
      </rPr>
      <t>补贴资金。</t>
    </r>
  </si>
  <si>
    <t>上海贤瑞农产品产销专业合作社</t>
  </si>
  <si>
    <t>上海乐贤农产品产销专业合作社</t>
  </si>
  <si>
    <t>上海庆鑫果蔬种植专业合作社</t>
  </si>
  <si>
    <t>上海惠群蔬菜种植专业合作社-南星基地</t>
  </si>
  <si>
    <t>上海宸欢农产品产销专业合作社</t>
  </si>
  <si>
    <t>上海申亚农业科技有限公司</t>
  </si>
  <si>
    <t>上海贤伯伯农产品专业合作社</t>
  </si>
  <si>
    <t>上海陶宅果蔬专业合作社</t>
  </si>
  <si>
    <t>丁以海</t>
  </si>
  <si>
    <t>上海桃菊农业专业合作社</t>
  </si>
  <si>
    <t>上海市奉贤区青村镇北唐村村民委员会</t>
  </si>
  <si>
    <t>上图信息不准确，取消绿叶菜补贴面积2亩次，补贴金额240元。</t>
  </si>
  <si>
    <t>上海市奉贤区青村镇新张村村民委员会</t>
  </si>
  <si>
    <t>上图信息不准确，取消绿叶菜补贴面积0.47亩次，补贴金额56.4元。</t>
  </si>
  <si>
    <t>青村镇小计</t>
  </si>
  <si>
    <t>海湾镇</t>
  </si>
  <si>
    <t>上海爱秾种植专业合作社</t>
  </si>
  <si>
    <r>
      <rPr>
        <sz val="22"/>
        <rFont val="宋体"/>
        <charset val="134"/>
      </rPr>
      <t>上图信息不准确，取消绿叶菜补贴面积</t>
    </r>
    <r>
      <rPr>
        <sz val="22"/>
        <rFont val="Nimbus Roman No9 L"/>
        <charset val="134"/>
      </rPr>
      <t>335.98</t>
    </r>
    <r>
      <rPr>
        <sz val="22"/>
        <rFont val="宋体"/>
        <charset val="134"/>
      </rPr>
      <t>亩次，补贴金额</t>
    </r>
    <r>
      <rPr>
        <sz val="22"/>
        <rFont val="Nimbus Roman No9 L"/>
        <charset val="134"/>
      </rPr>
      <t>40317.6</t>
    </r>
    <r>
      <rPr>
        <sz val="22"/>
        <rFont val="宋体"/>
        <charset val="134"/>
      </rPr>
      <t>元。</t>
    </r>
  </si>
  <si>
    <t>海湾镇小计</t>
  </si>
  <si>
    <t>西渡街道</t>
  </si>
  <si>
    <t>上海满溢粮食种植专业合作社-西渡基地</t>
  </si>
  <si>
    <t>上海乡隐数字科技有限公司</t>
  </si>
  <si>
    <t>肖仁义</t>
  </si>
  <si>
    <t>西渡街道小计</t>
  </si>
  <si>
    <t>头桥街道</t>
  </si>
  <si>
    <t>上海卉顷蔬果专业合作社</t>
  </si>
  <si>
    <r>
      <rPr>
        <sz val="26"/>
        <rFont val="宋体"/>
        <charset val="134"/>
      </rPr>
      <t>通报核减绿叶菜补贴面积</t>
    </r>
    <r>
      <rPr>
        <sz val="26"/>
        <rFont val="Nimbus Roman No9 L"/>
        <charset val="134"/>
      </rPr>
      <t>1151.205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138144.6</t>
    </r>
    <r>
      <rPr>
        <sz val="26"/>
        <rFont val="宋体"/>
        <charset val="134"/>
      </rPr>
      <t>元，非绿叶菜补贴面积</t>
    </r>
    <r>
      <rPr>
        <sz val="26"/>
        <rFont val="Nimbus Roman No9 L"/>
        <charset val="134"/>
      </rPr>
      <t>42.285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2114.25</t>
    </r>
    <r>
      <rPr>
        <sz val="26"/>
        <rFont val="宋体"/>
        <charset val="134"/>
      </rPr>
      <t>元。</t>
    </r>
  </si>
  <si>
    <t>上海飞益农产品产销专业合作社</t>
  </si>
  <si>
    <t>上海品兴农家乐专业合作社</t>
  </si>
  <si>
    <r>
      <rPr>
        <sz val="26"/>
        <rFont val="宋体"/>
        <charset val="134"/>
      </rPr>
      <t>通报核减绿叶菜补贴面积</t>
    </r>
    <r>
      <rPr>
        <sz val="26"/>
        <rFont val="Nimbus Roman No9 L"/>
        <charset val="134"/>
      </rPr>
      <t>815.765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97891.8</t>
    </r>
    <r>
      <rPr>
        <sz val="26"/>
        <rFont val="宋体"/>
        <charset val="134"/>
      </rPr>
      <t>元，非绿叶菜补贴面积</t>
    </r>
    <r>
      <rPr>
        <sz val="26"/>
        <rFont val="Nimbus Roman No9 L"/>
        <charset val="134"/>
      </rPr>
      <t>70.965</t>
    </r>
    <r>
      <rPr>
        <sz val="26"/>
        <rFont val="宋体"/>
        <charset val="134"/>
      </rPr>
      <t>亩次，核减补贴金额</t>
    </r>
    <r>
      <rPr>
        <sz val="26"/>
        <rFont val="Nimbus Roman No9 L"/>
        <charset val="134"/>
      </rPr>
      <t>3548.25</t>
    </r>
    <r>
      <rPr>
        <sz val="26"/>
        <rFont val="宋体"/>
        <charset val="134"/>
      </rPr>
      <t>元。</t>
    </r>
  </si>
  <si>
    <t>上海蔡和农产品专业合作社</t>
  </si>
  <si>
    <t>上海王超蔬果种植专业合作社</t>
  </si>
  <si>
    <t>上海建贤粮食产销专业合作社</t>
  </si>
  <si>
    <t>上海海磊果蔬专业合作社-幸福村基地</t>
  </si>
  <si>
    <t>上海蔚兴农产品专业合作社-南基地</t>
  </si>
  <si>
    <t>上海蔚兴农产品专业合作社</t>
  </si>
  <si>
    <t>上海正莲果蔬种植专业合作社</t>
  </si>
  <si>
    <t>上海阅奉水产养殖专业合作社</t>
  </si>
  <si>
    <r>
      <rPr>
        <sz val="26"/>
        <color theme="1"/>
        <rFont val="宋体"/>
        <charset val="134"/>
      </rPr>
      <t>通报核减绿叶菜补贴面积</t>
    </r>
    <r>
      <rPr>
        <sz val="26"/>
        <color theme="1"/>
        <rFont val="Nimbus Roman No9 L"/>
        <charset val="134"/>
      </rPr>
      <t>9.51</t>
    </r>
    <r>
      <rPr>
        <sz val="26"/>
        <color theme="1"/>
        <rFont val="宋体"/>
        <charset val="134"/>
      </rPr>
      <t>亩次，核减补贴金额</t>
    </r>
    <r>
      <rPr>
        <sz val="26"/>
        <color theme="1"/>
        <rFont val="Nimbus Roman No9 L"/>
        <charset val="134"/>
      </rPr>
      <t>1141.2</t>
    </r>
    <r>
      <rPr>
        <sz val="26"/>
        <color theme="1"/>
        <rFont val="宋体"/>
        <charset val="134"/>
      </rPr>
      <t>元。</t>
    </r>
  </si>
  <si>
    <t>上海建贤粮食产销专业合作社-蔡家桥园区外菜田基地</t>
  </si>
  <si>
    <t>上海建贤粮食产销专业合作社-蔡家桥高标准菜田基地</t>
  </si>
  <si>
    <t>上海飞奔水产养殖专业合作社</t>
  </si>
  <si>
    <r>
      <rPr>
        <sz val="26"/>
        <color theme="1"/>
        <rFont val="宋体"/>
        <charset val="134"/>
      </rPr>
      <t>通报核减绿叶菜补贴面积</t>
    </r>
    <r>
      <rPr>
        <sz val="26"/>
        <color theme="1"/>
        <rFont val="Nimbus Roman No9 L"/>
        <charset val="134"/>
      </rPr>
      <t>13.61</t>
    </r>
    <r>
      <rPr>
        <sz val="26"/>
        <color theme="1"/>
        <rFont val="宋体"/>
        <charset val="134"/>
      </rPr>
      <t>亩次，核减补贴金额</t>
    </r>
    <r>
      <rPr>
        <sz val="26"/>
        <color theme="1"/>
        <rFont val="Nimbus Roman No9 L"/>
        <charset val="134"/>
      </rPr>
      <t>1633.2</t>
    </r>
    <r>
      <rPr>
        <sz val="26"/>
        <color theme="1"/>
        <rFont val="宋体"/>
        <charset val="134"/>
      </rPr>
      <t>元。</t>
    </r>
  </si>
  <si>
    <t>上海北星农业专业合作社</t>
  </si>
  <si>
    <t>上海飞奔水产养殖专业合作社-分水墩蔬菜基地</t>
  </si>
  <si>
    <t>上海海磊果蔬专业合作社</t>
  </si>
  <si>
    <t>上海德明粮食种植专业合作社</t>
  </si>
  <si>
    <r>
      <rPr>
        <sz val="26"/>
        <color theme="1"/>
        <rFont val="宋体"/>
        <charset val="134"/>
      </rPr>
      <t>通报核减绿叶菜补贴面积</t>
    </r>
    <r>
      <rPr>
        <sz val="26"/>
        <color theme="1"/>
        <rFont val="Nimbus Roman No9 L"/>
        <charset val="134"/>
      </rPr>
      <t>4.84</t>
    </r>
    <r>
      <rPr>
        <sz val="26"/>
        <color theme="1"/>
        <rFont val="宋体"/>
        <charset val="134"/>
      </rPr>
      <t>亩次，核减补贴金额</t>
    </r>
    <r>
      <rPr>
        <sz val="26"/>
        <color theme="1"/>
        <rFont val="Nimbus Roman No9 L"/>
        <charset val="134"/>
      </rPr>
      <t>580.8</t>
    </r>
    <r>
      <rPr>
        <sz val="26"/>
        <color theme="1"/>
        <rFont val="宋体"/>
        <charset val="134"/>
      </rPr>
      <t>元，非绿叶菜补贴面积</t>
    </r>
    <r>
      <rPr>
        <sz val="26"/>
        <color theme="1"/>
        <rFont val="Nimbus Roman No9 L"/>
        <charset val="134"/>
      </rPr>
      <t>0.67</t>
    </r>
    <r>
      <rPr>
        <sz val="26"/>
        <color theme="1"/>
        <rFont val="宋体"/>
        <charset val="134"/>
      </rPr>
      <t>亩次，核减补贴金额</t>
    </r>
    <r>
      <rPr>
        <sz val="26"/>
        <color theme="1"/>
        <rFont val="Nimbus Roman No9 L"/>
        <charset val="134"/>
      </rPr>
      <t>33.5</t>
    </r>
    <r>
      <rPr>
        <sz val="26"/>
        <color theme="1"/>
        <rFont val="宋体"/>
        <charset val="134"/>
      </rPr>
      <t>元。</t>
    </r>
  </si>
  <si>
    <t>潘建华</t>
  </si>
  <si>
    <t>吴卫东</t>
  </si>
  <si>
    <t>上海飞奔水产养殖专业合作社-冯家村蔬菜基地</t>
  </si>
  <si>
    <t>上海东峡生态农业专业合作社-幸福村基地</t>
  </si>
  <si>
    <r>
      <rPr>
        <sz val="26"/>
        <color theme="1"/>
        <rFont val="宋体"/>
        <charset val="134"/>
      </rPr>
      <t>通报核减绿叶菜补贴面积</t>
    </r>
    <r>
      <rPr>
        <sz val="26"/>
        <color theme="1"/>
        <rFont val="Nimbus Roman No9 L"/>
        <charset val="134"/>
      </rPr>
      <t>1.13</t>
    </r>
    <r>
      <rPr>
        <sz val="26"/>
        <color theme="1"/>
        <rFont val="宋体"/>
        <charset val="134"/>
      </rPr>
      <t>亩次，核减补贴金额</t>
    </r>
    <r>
      <rPr>
        <sz val="26"/>
        <color theme="1"/>
        <rFont val="Nimbus Roman No9 L"/>
        <charset val="134"/>
      </rPr>
      <t>135.6</t>
    </r>
    <r>
      <rPr>
        <sz val="26"/>
        <color theme="1"/>
        <rFont val="宋体"/>
        <charset val="134"/>
      </rPr>
      <t>元。</t>
    </r>
  </si>
  <si>
    <t>上海蔚兴农产品专业合作社-韭菜基地</t>
  </si>
  <si>
    <t>上海东峡生态农业专业合作社</t>
  </si>
  <si>
    <t>周芳妹</t>
  </si>
  <si>
    <r>
      <rPr>
        <sz val="26"/>
        <color theme="1"/>
        <rFont val="宋体"/>
        <charset val="134"/>
      </rPr>
      <t>通报核减绿叶菜补贴面积</t>
    </r>
    <r>
      <rPr>
        <sz val="26"/>
        <color theme="1"/>
        <rFont val="Nimbus Roman No9 L"/>
        <charset val="134"/>
      </rPr>
      <t>8.06</t>
    </r>
    <r>
      <rPr>
        <sz val="26"/>
        <color theme="1"/>
        <rFont val="宋体"/>
        <charset val="134"/>
      </rPr>
      <t>亩次，核减补贴金额</t>
    </r>
    <r>
      <rPr>
        <sz val="26"/>
        <color theme="1"/>
        <rFont val="Nimbus Roman No9 L"/>
        <charset val="134"/>
      </rPr>
      <t>967.2</t>
    </r>
    <r>
      <rPr>
        <sz val="26"/>
        <color theme="1"/>
        <rFont val="宋体"/>
        <charset val="134"/>
      </rPr>
      <t>元。</t>
    </r>
  </si>
  <si>
    <t>上海小美水产养殖专业合作社</t>
  </si>
  <si>
    <t>上海路霖农业种植专业合作社</t>
  </si>
  <si>
    <t>徐亚明</t>
  </si>
  <si>
    <t>头桥街道小计</t>
  </si>
  <si>
    <t>海湾旅游区</t>
  </si>
  <si>
    <t>上海宜园果蔬专业合作社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</si>
</sst>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0_);[Red]\(0.000000\)"/>
    <numFmt numFmtId="178" formatCode="0.00_ "/>
    <numFmt numFmtId="179" formatCode="0.00000_ "/>
    <numFmt numFmtId="180" formatCode="0.0"/>
    <numFmt numFmtId="181" formatCode="0.0_ "/>
    <numFmt numFmtId="182" formatCode="0_ "/>
  </numFmts>
  <fonts count="4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黑体"/>
      <charset val="134"/>
    </font>
    <font>
      <sz val="24"/>
      <name val="宋体"/>
      <charset val="134"/>
    </font>
    <font>
      <sz val="18"/>
      <name val="宋体"/>
      <charset val="134"/>
    </font>
    <font>
      <sz val="18"/>
      <color rgb="FFFF0000"/>
      <name val="宋体"/>
      <charset val="134"/>
    </font>
    <font>
      <sz val="22"/>
      <name val="宋体"/>
      <charset val="134"/>
    </font>
    <font>
      <sz val="20"/>
      <name val="宋体"/>
      <charset val="134"/>
    </font>
    <font>
      <b/>
      <sz val="48"/>
      <name val="宋体"/>
      <charset val="134"/>
    </font>
    <font>
      <b/>
      <sz val="24"/>
      <name val="宋体"/>
      <charset val="134"/>
    </font>
    <font>
      <sz val="26"/>
      <name val="宋体"/>
      <charset val="134"/>
    </font>
    <font>
      <sz val="26"/>
      <color indexed="8"/>
      <name val="宋体"/>
      <charset val="134"/>
      <scheme val="minor"/>
    </font>
    <font>
      <sz val="26"/>
      <color rgb="FFFF0000"/>
      <name val="宋体"/>
      <charset val="134"/>
    </font>
    <font>
      <sz val="26"/>
      <color rgb="FFFF0000"/>
      <name val="宋体"/>
      <charset val="134"/>
      <scheme val="major"/>
    </font>
    <font>
      <sz val="26"/>
      <color rgb="FFFF0000"/>
      <name val="宋体"/>
      <charset val="134"/>
      <scheme val="minor"/>
    </font>
    <font>
      <sz val="28"/>
      <color indexed="8"/>
      <name val="宋体"/>
      <charset val="134"/>
      <scheme val="minor"/>
    </font>
    <font>
      <sz val="26"/>
      <color theme="1"/>
      <name val="宋体"/>
      <charset val="134"/>
      <scheme val="major"/>
    </font>
    <font>
      <sz val="26"/>
      <color theme="1"/>
      <name val="宋体"/>
      <charset val="134"/>
      <scheme val="minor"/>
    </font>
    <font>
      <b/>
      <sz val="22"/>
      <name val="宋体"/>
      <charset val="134"/>
    </font>
    <font>
      <sz val="28"/>
      <name val="宋体"/>
      <charset val="134"/>
    </font>
    <font>
      <sz val="20"/>
      <color rgb="FFFF0000"/>
      <name val="宋体"/>
      <charset val="134"/>
    </font>
    <font>
      <sz val="26"/>
      <color indexed="8"/>
      <name val="宋体"/>
      <charset val="134"/>
    </font>
    <font>
      <sz val="26"/>
      <name val="Nimbus Roman No9 L"/>
      <charset val="134"/>
    </font>
    <font>
      <sz val="2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color theme="1"/>
      <name val="Nimbus Roman No9 L"/>
      <charset val="134"/>
    </font>
    <font>
      <b/>
      <sz val="24"/>
      <name val="Nimbus Roman No9 L"/>
      <charset val="134"/>
    </font>
    <font>
      <sz val="22"/>
      <name val="Nimbus Roman No9 L"/>
      <charset val="134"/>
    </font>
    <font>
      <b/>
      <sz val="48"/>
      <name val="Nimbus Roman No9 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4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3" borderId="0" xfId="0" applyFont="1" applyFill="1" applyAlignment="1">
      <alignment horizontal="center" wrapText="1"/>
    </xf>
    <xf numFmtId="178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78" fontId="10" fillId="3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78" fontId="15" fillId="3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178" fontId="13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/>
    </xf>
    <xf numFmtId="180" fontId="16" fillId="0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78" fontId="18" fillId="3" borderId="1" xfId="0" applyNumberFormat="1" applyFont="1" applyFill="1" applyBorder="1" applyAlignment="1">
      <alignment horizontal="center" vertical="center" wrapText="1"/>
    </xf>
    <xf numFmtId="178" fontId="10" fillId="0" borderId="7" xfId="0" applyNumberFormat="1" applyFont="1" applyBorder="1" applyAlignment="1">
      <alignment horizontal="center" vertical="center" wrapText="1"/>
    </xf>
    <xf numFmtId="178" fontId="10" fillId="0" borderId="8" xfId="0" applyNumberFormat="1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1" fontId="12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181" fontId="11" fillId="0" borderId="1" xfId="0" applyNumberFormat="1" applyFont="1" applyBorder="1" applyAlignment="1">
      <alignment horizontal="center" vertical="center"/>
    </xf>
    <xf numFmtId="182" fontId="1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/>
    </xf>
    <xf numFmtId="1" fontId="12" fillId="0" borderId="4" xfId="0" applyNumberFormat="1" applyFont="1" applyFill="1" applyBorder="1" applyAlignment="1">
      <alignment horizontal="center" vertical="center" wrapText="1"/>
    </xf>
    <xf numFmtId="178" fontId="12" fillId="0" borderId="6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178" fontId="11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78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1" fontId="12" fillId="0" borderId="1" xfId="0" applyNumberFormat="1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 wrapText="1"/>
    </xf>
    <xf numFmtId="178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0"/>
  <sheetViews>
    <sheetView tabSelected="1" zoomScale="40" zoomScaleNormal="40" topLeftCell="A18" workbookViewId="0">
      <selection activeCell="L36" sqref="L36"/>
    </sheetView>
  </sheetViews>
  <sheetFormatPr defaultColWidth="8.66666666666667" defaultRowHeight="30"/>
  <cols>
    <col min="1" max="1" width="11.7166666666667" style="19" customWidth="1"/>
    <col min="2" max="2" width="9.05833333333333" style="20" customWidth="1"/>
    <col min="3" max="3" width="50.625" style="21" customWidth="1"/>
    <col min="4" max="4" width="20.4666666666667" style="21" customWidth="1"/>
    <col min="5" max="5" width="24.375" style="21" customWidth="1"/>
    <col min="6" max="6" width="29.0625" style="21" customWidth="1"/>
    <col min="7" max="7" width="19.3333333333333" style="22" customWidth="1"/>
    <col min="8" max="8" width="19.3333333333333" style="20" customWidth="1"/>
    <col min="9" max="9" width="25.1541666666667" style="20" customWidth="1"/>
    <col min="10" max="10" width="23.5916666666667" style="20" customWidth="1"/>
    <col min="11" max="11" width="25.1541666666667" style="20" customWidth="1"/>
    <col min="12" max="12" width="31.5625" style="23" customWidth="1"/>
    <col min="13" max="13" width="22" style="24" customWidth="1"/>
    <col min="14" max="14" width="15.5" style="25" customWidth="1"/>
    <col min="15" max="15" width="12.6666666666667" style="25"/>
    <col min="16" max="16" width="9.41666666666667" style="25"/>
    <col min="17" max="16384" width="8.66666666666667" style="25"/>
  </cols>
  <sheetData>
    <row r="1" s="15" customFormat="1" ht="60" customHeight="1" spans="1:12">
      <c r="A1" s="26" t="s">
        <v>0</v>
      </c>
      <c r="B1" s="26"/>
      <c r="C1" s="27"/>
      <c r="D1" s="28"/>
      <c r="E1" s="28"/>
      <c r="F1" s="28"/>
      <c r="G1" s="26"/>
      <c r="H1" s="26"/>
      <c r="I1" s="26"/>
      <c r="J1" s="26"/>
      <c r="K1" s="26"/>
      <c r="L1" s="62"/>
    </row>
    <row r="2" ht="12.75" hidden="1" customHeight="1" spans="2:6">
      <c r="B2" s="19"/>
      <c r="C2" s="29"/>
      <c r="D2" s="29"/>
      <c r="E2" s="29"/>
      <c r="F2" s="29"/>
    </row>
    <row r="3" hidden="1"/>
    <row r="4" ht="34.5" customHeight="1" spans="1:12">
      <c r="A4" s="30" t="s">
        <v>1</v>
      </c>
      <c r="B4" s="30" t="s">
        <v>2</v>
      </c>
      <c r="C4" s="31" t="s">
        <v>3</v>
      </c>
      <c r="D4" s="32" t="s">
        <v>4</v>
      </c>
      <c r="E4" s="32"/>
      <c r="F4" s="32"/>
      <c r="G4" s="58" t="s">
        <v>5</v>
      </c>
      <c r="H4" s="59"/>
      <c r="I4" s="63" t="s">
        <v>6</v>
      </c>
      <c r="J4" s="64"/>
      <c r="K4" s="65"/>
      <c r="L4" s="66" t="s">
        <v>7</v>
      </c>
    </row>
    <row r="5" ht="48.75" customHeight="1" spans="1:12">
      <c r="A5" s="30"/>
      <c r="B5" s="30"/>
      <c r="C5" s="31"/>
      <c r="D5" s="32" t="s">
        <v>8</v>
      </c>
      <c r="E5" s="32" t="s">
        <v>9</v>
      </c>
      <c r="F5" s="32" t="s">
        <v>10</v>
      </c>
      <c r="G5" s="60" t="s">
        <v>11</v>
      </c>
      <c r="H5" s="60" t="s">
        <v>12</v>
      </c>
      <c r="I5" s="67" t="s">
        <v>13</v>
      </c>
      <c r="J5" s="67" t="s">
        <v>14</v>
      </c>
      <c r="K5" s="67" t="s">
        <v>15</v>
      </c>
      <c r="L5" s="66"/>
    </row>
    <row r="6" s="16" customFormat="1" ht="40" customHeight="1" spans="1:12">
      <c r="A6" s="33" t="s">
        <v>16</v>
      </c>
      <c r="B6" s="34">
        <v>1</v>
      </c>
      <c r="C6" s="35" t="s">
        <v>17</v>
      </c>
      <c r="D6" s="36">
        <v>1119.69</v>
      </c>
      <c r="E6" s="36">
        <v>1078.61</v>
      </c>
      <c r="F6" s="36">
        <v>41.08</v>
      </c>
      <c r="G6" s="36">
        <v>1078.61</v>
      </c>
      <c r="H6" s="36">
        <v>41.08</v>
      </c>
      <c r="I6" s="34">
        <f t="shared" ref="I6:I10" si="0">G6*120</f>
        <v>129433.2</v>
      </c>
      <c r="J6" s="34">
        <f t="shared" ref="J6:J10" si="1">H6*50</f>
        <v>2054</v>
      </c>
      <c r="K6" s="34">
        <f t="shared" ref="K6:K10" si="2">I6+J6</f>
        <v>131487.2</v>
      </c>
      <c r="L6" s="68"/>
    </row>
    <row r="7" s="16" customFormat="1" ht="40" customHeight="1" spans="1:12">
      <c r="A7" s="37"/>
      <c r="B7" s="34">
        <v>2</v>
      </c>
      <c r="C7" s="38" t="s">
        <v>18</v>
      </c>
      <c r="D7" s="39">
        <v>552.35</v>
      </c>
      <c r="E7" s="39">
        <v>552.35</v>
      </c>
      <c r="F7" s="61">
        <v>0</v>
      </c>
      <c r="G7" s="39">
        <v>552.35</v>
      </c>
      <c r="H7" s="61">
        <v>0</v>
      </c>
      <c r="I7" s="34">
        <f t="shared" si="0"/>
        <v>66282</v>
      </c>
      <c r="J7" s="34">
        <f t="shared" si="1"/>
        <v>0</v>
      </c>
      <c r="K7" s="34">
        <f t="shared" si="2"/>
        <v>66282</v>
      </c>
      <c r="L7" s="68"/>
    </row>
    <row r="8" s="16" customFormat="1" ht="40" customHeight="1" spans="1:12">
      <c r="A8" s="37"/>
      <c r="B8" s="34">
        <v>3</v>
      </c>
      <c r="C8" s="38" t="s">
        <v>19</v>
      </c>
      <c r="D8" s="39">
        <v>444.86</v>
      </c>
      <c r="E8" s="39">
        <v>439.02</v>
      </c>
      <c r="F8" s="39">
        <v>5.84</v>
      </c>
      <c r="G8" s="39">
        <v>439.02</v>
      </c>
      <c r="H8" s="39">
        <v>5.84</v>
      </c>
      <c r="I8" s="34">
        <f t="shared" si="0"/>
        <v>52682.4</v>
      </c>
      <c r="J8" s="34">
        <f t="shared" si="1"/>
        <v>292</v>
      </c>
      <c r="K8" s="34">
        <f t="shared" si="2"/>
        <v>52974.4</v>
      </c>
      <c r="L8" s="68"/>
    </row>
    <row r="9" s="16" customFormat="1" ht="40" customHeight="1" spans="1:12">
      <c r="A9" s="37"/>
      <c r="B9" s="34">
        <v>4</v>
      </c>
      <c r="C9" s="38" t="s">
        <v>20</v>
      </c>
      <c r="D9" s="39">
        <v>208.06</v>
      </c>
      <c r="E9" s="39">
        <v>170.94</v>
      </c>
      <c r="F9" s="39">
        <v>37.12</v>
      </c>
      <c r="G9" s="39">
        <v>170.94</v>
      </c>
      <c r="H9" s="39">
        <v>37.12</v>
      </c>
      <c r="I9" s="34">
        <f t="shared" si="0"/>
        <v>20512.8</v>
      </c>
      <c r="J9" s="34">
        <f t="shared" si="1"/>
        <v>1856</v>
      </c>
      <c r="K9" s="34">
        <f t="shared" si="2"/>
        <v>22368.8</v>
      </c>
      <c r="L9" s="68"/>
    </row>
    <row r="10" s="16" customFormat="1" ht="80" customHeight="1" spans="1:14">
      <c r="A10" s="37"/>
      <c r="B10" s="34">
        <v>5</v>
      </c>
      <c r="C10" s="38" t="s">
        <v>21</v>
      </c>
      <c r="D10" s="39">
        <v>4.17</v>
      </c>
      <c r="E10" s="39">
        <v>0</v>
      </c>
      <c r="F10" s="39">
        <v>4.17</v>
      </c>
      <c r="G10" s="39">
        <v>0</v>
      </c>
      <c r="H10" s="61">
        <v>0</v>
      </c>
      <c r="I10" s="34">
        <f t="shared" si="0"/>
        <v>0</v>
      </c>
      <c r="J10" s="34">
        <f t="shared" si="1"/>
        <v>0</v>
      </c>
      <c r="K10" s="34">
        <f t="shared" si="2"/>
        <v>0</v>
      </c>
      <c r="L10" s="69" t="s">
        <v>22</v>
      </c>
      <c r="M10" s="17"/>
      <c r="N10" s="17"/>
    </row>
    <row r="11" s="17" customFormat="1" ht="50" customHeight="1" spans="1:12">
      <c r="A11" s="40"/>
      <c r="B11" s="41"/>
      <c r="C11" s="42" t="s">
        <v>23</v>
      </c>
      <c r="D11" s="43">
        <f t="shared" ref="D11:K11" si="3">SUM(D6:D10)</f>
        <v>2329.13</v>
      </c>
      <c r="E11" s="43">
        <f t="shared" si="3"/>
        <v>2240.92</v>
      </c>
      <c r="F11" s="43">
        <f t="shared" si="3"/>
        <v>88.21</v>
      </c>
      <c r="G11" s="43">
        <f t="shared" si="3"/>
        <v>2240.92</v>
      </c>
      <c r="H11" s="43">
        <f t="shared" si="3"/>
        <v>84.04</v>
      </c>
      <c r="I11" s="43">
        <f t="shared" si="3"/>
        <v>268910.4</v>
      </c>
      <c r="J11" s="43">
        <f t="shared" si="3"/>
        <v>4202</v>
      </c>
      <c r="K11" s="43">
        <f t="shared" si="3"/>
        <v>273112.4</v>
      </c>
      <c r="L11" s="68"/>
    </row>
    <row r="12" s="16" customFormat="1" ht="80" customHeight="1" spans="1:14">
      <c r="A12" s="33" t="s">
        <v>24</v>
      </c>
      <c r="B12" s="34">
        <v>6</v>
      </c>
      <c r="C12" s="38" t="s">
        <v>25</v>
      </c>
      <c r="D12" s="39">
        <v>1290.95</v>
      </c>
      <c r="E12" s="39">
        <v>1290.95</v>
      </c>
      <c r="F12" s="39">
        <v>0</v>
      </c>
      <c r="G12" s="39">
        <v>920.25</v>
      </c>
      <c r="H12" s="39">
        <v>0</v>
      </c>
      <c r="I12" s="34">
        <f t="shared" ref="I12:I15" si="4">G12*120</f>
        <v>110430</v>
      </c>
      <c r="J12" s="34">
        <f t="shared" ref="J12:J15" si="5">H12*50</f>
        <v>0</v>
      </c>
      <c r="K12" s="34">
        <f t="shared" ref="K12:K23" si="6">I12+J12</f>
        <v>110430</v>
      </c>
      <c r="L12" s="68" t="s">
        <v>26</v>
      </c>
      <c r="M12" s="17"/>
      <c r="N12" s="17"/>
    </row>
    <row r="13" s="16" customFormat="1" ht="40" customHeight="1" spans="1:14">
      <c r="A13" s="37"/>
      <c r="B13" s="34">
        <v>7</v>
      </c>
      <c r="C13" s="38" t="s">
        <v>27</v>
      </c>
      <c r="D13" s="36">
        <v>1058.52</v>
      </c>
      <c r="E13" s="36">
        <v>1053.22</v>
      </c>
      <c r="F13" s="36">
        <v>5.3</v>
      </c>
      <c r="G13" s="36">
        <v>1053.22</v>
      </c>
      <c r="H13" s="36">
        <v>5.3</v>
      </c>
      <c r="I13" s="34">
        <f t="shared" si="4"/>
        <v>126386.4</v>
      </c>
      <c r="J13" s="34">
        <f t="shared" si="5"/>
        <v>265</v>
      </c>
      <c r="K13" s="34">
        <f t="shared" si="6"/>
        <v>126651.4</v>
      </c>
      <c r="L13" s="68"/>
      <c r="M13" s="17"/>
      <c r="N13" s="17"/>
    </row>
    <row r="14" s="16" customFormat="1" ht="40" customHeight="1" spans="1:14">
      <c r="A14" s="37"/>
      <c r="B14" s="34">
        <v>8</v>
      </c>
      <c r="C14" s="38" t="s">
        <v>28</v>
      </c>
      <c r="D14" s="39">
        <v>944.52</v>
      </c>
      <c r="E14" s="39">
        <v>926.31</v>
      </c>
      <c r="F14" s="39">
        <v>18.21</v>
      </c>
      <c r="G14" s="39">
        <v>926.31</v>
      </c>
      <c r="H14" s="39">
        <v>18.21</v>
      </c>
      <c r="I14" s="34">
        <f t="shared" si="4"/>
        <v>111157.2</v>
      </c>
      <c r="J14" s="34">
        <f t="shared" si="5"/>
        <v>910.5</v>
      </c>
      <c r="K14" s="34">
        <f t="shared" si="6"/>
        <v>112067.7</v>
      </c>
      <c r="L14" s="68"/>
      <c r="M14" s="17"/>
      <c r="N14" s="17"/>
    </row>
    <row r="15" s="16" customFormat="1" ht="40" customHeight="1" spans="1:14">
      <c r="A15" s="37"/>
      <c r="B15" s="34">
        <v>9</v>
      </c>
      <c r="C15" s="38" t="s">
        <v>29</v>
      </c>
      <c r="D15" s="39">
        <v>856.5</v>
      </c>
      <c r="E15" s="39">
        <v>851.57</v>
      </c>
      <c r="F15" s="39">
        <v>4.93</v>
      </c>
      <c r="G15" s="39">
        <v>851.57</v>
      </c>
      <c r="H15" s="39">
        <v>4.93</v>
      </c>
      <c r="I15" s="34">
        <f t="shared" si="4"/>
        <v>102188.4</v>
      </c>
      <c r="J15" s="34">
        <f t="shared" si="5"/>
        <v>246.5</v>
      </c>
      <c r="K15" s="34">
        <f t="shared" si="6"/>
        <v>102434.9</v>
      </c>
      <c r="L15" s="68"/>
      <c r="M15" s="17"/>
      <c r="N15" s="17"/>
    </row>
    <row r="16" s="16" customFormat="1" ht="80" customHeight="1" spans="1:14">
      <c r="A16" s="37"/>
      <c r="B16" s="34">
        <v>10</v>
      </c>
      <c r="C16" s="38" t="s">
        <v>30</v>
      </c>
      <c r="D16" s="39">
        <v>696.67</v>
      </c>
      <c r="E16" s="39">
        <v>667.7</v>
      </c>
      <c r="F16" s="39">
        <v>28.97</v>
      </c>
      <c r="G16" s="39">
        <v>667.7</v>
      </c>
      <c r="H16" s="39">
        <v>28.97</v>
      </c>
      <c r="I16" s="34">
        <f>G16*120/2</f>
        <v>40062</v>
      </c>
      <c r="J16" s="34">
        <f>H16*50/2</f>
        <v>724.25</v>
      </c>
      <c r="K16" s="34">
        <f t="shared" si="6"/>
        <v>40786.25</v>
      </c>
      <c r="L16" s="68" t="s">
        <v>31</v>
      </c>
      <c r="M16" s="17"/>
      <c r="N16" s="17"/>
    </row>
    <row r="17" s="16" customFormat="1" ht="40" customHeight="1" spans="1:14">
      <c r="A17" s="37"/>
      <c r="B17" s="34">
        <v>11</v>
      </c>
      <c r="C17" s="38" t="s">
        <v>32</v>
      </c>
      <c r="D17" s="39">
        <v>680.74</v>
      </c>
      <c r="E17" s="39">
        <v>680.74</v>
      </c>
      <c r="F17" s="39">
        <v>0</v>
      </c>
      <c r="G17" s="39">
        <v>680.74</v>
      </c>
      <c r="H17" s="39">
        <v>0</v>
      </c>
      <c r="I17" s="34">
        <f t="shared" ref="I17:I23" si="7">G17*120</f>
        <v>81688.8</v>
      </c>
      <c r="J17" s="34">
        <f t="shared" ref="J17:J23" si="8">H17*50</f>
        <v>0</v>
      </c>
      <c r="K17" s="34">
        <f t="shared" si="6"/>
        <v>81688.8</v>
      </c>
      <c r="L17" s="68"/>
      <c r="M17" s="17"/>
      <c r="N17" s="17"/>
    </row>
    <row r="18" s="16" customFormat="1" ht="40" customHeight="1" spans="1:14">
      <c r="A18" s="37"/>
      <c r="B18" s="34">
        <v>12</v>
      </c>
      <c r="C18" s="38" t="s">
        <v>33</v>
      </c>
      <c r="D18" s="39">
        <v>470.21</v>
      </c>
      <c r="E18" s="39">
        <v>439.5</v>
      </c>
      <c r="F18" s="39">
        <v>30.71</v>
      </c>
      <c r="G18" s="39">
        <v>439.5</v>
      </c>
      <c r="H18" s="39">
        <v>30.71</v>
      </c>
      <c r="I18" s="34">
        <f t="shared" si="7"/>
        <v>52740</v>
      </c>
      <c r="J18" s="34">
        <f t="shared" si="8"/>
        <v>1535.5</v>
      </c>
      <c r="K18" s="34">
        <f t="shared" si="6"/>
        <v>54275.5</v>
      </c>
      <c r="L18" s="68"/>
      <c r="M18" s="17"/>
      <c r="N18" s="17"/>
    </row>
    <row r="19" s="16" customFormat="1" ht="40" customHeight="1" spans="1:14">
      <c r="A19" s="37"/>
      <c r="B19" s="34">
        <v>13</v>
      </c>
      <c r="C19" s="38" t="s">
        <v>34</v>
      </c>
      <c r="D19" s="39">
        <v>259.44</v>
      </c>
      <c r="E19" s="39">
        <v>252.75</v>
      </c>
      <c r="F19" s="39">
        <v>6.69</v>
      </c>
      <c r="G19" s="39">
        <v>252.75</v>
      </c>
      <c r="H19" s="39">
        <v>6.69</v>
      </c>
      <c r="I19" s="34">
        <f t="shared" si="7"/>
        <v>30330</v>
      </c>
      <c r="J19" s="34">
        <f t="shared" si="8"/>
        <v>334.5</v>
      </c>
      <c r="K19" s="34">
        <f t="shared" si="6"/>
        <v>30664.5</v>
      </c>
      <c r="L19" s="68"/>
      <c r="M19" s="17"/>
      <c r="N19" s="17"/>
    </row>
    <row r="20" s="16" customFormat="1" ht="40" customHeight="1" spans="1:14">
      <c r="A20" s="37"/>
      <c r="B20" s="34">
        <v>14</v>
      </c>
      <c r="C20" s="38" t="s">
        <v>35</v>
      </c>
      <c r="D20" s="39">
        <v>243.12</v>
      </c>
      <c r="E20" s="39">
        <v>243.12</v>
      </c>
      <c r="F20" s="39">
        <v>0</v>
      </c>
      <c r="G20" s="39">
        <v>243.12</v>
      </c>
      <c r="H20" s="39">
        <v>0</v>
      </c>
      <c r="I20" s="34">
        <f t="shared" si="7"/>
        <v>29174.4</v>
      </c>
      <c r="J20" s="34">
        <f t="shared" si="8"/>
        <v>0</v>
      </c>
      <c r="K20" s="34">
        <f t="shared" si="6"/>
        <v>29174.4</v>
      </c>
      <c r="L20" s="68"/>
      <c r="M20" s="17"/>
      <c r="N20" s="17"/>
    </row>
    <row r="21" s="16" customFormat="1" ht="40" customHeight="1" spans="1:14">
      <c r="A21" s="37"/>
      <c r="B21" s="34">
        <v>15</v>
      </c>
      <c r="C21" s="38" t="s">
        <v>36</v>
      </c>
      <c r="D21" s="39">
        <v>164.3</v>
      </c>
      <c r="E21" s="39">
        <v>164.3</v>
      </c>
      <c r="F21" s="39">
        <v>0</v>
      </c>
      <c r="G21" s="39">
        <v>164.3</v>
      </c>
      <c r="H21" s="39">
        <v>0</v>
      </c>
      <c r="I21" s="34">
        <f t="shared" si="7"/>
        <v>19716</v>
      </c>
      <c r="J21" s="34">
        <f t="shared" si="8"/>
        <v>0</v>
      </c>
      <c r="K21" s="34">
        <f t="shared" si="6"/>
        <v>19716</v>
      </c>
      <c r="L21" s="68"/>
      <c r="M21" s="17"/>
      <c r="N21" s="17"/>
    </row>
    <row r="22" s="17" customFormat="1" ht="40" customHeight="1" spans="1:12">
      <c r="A22" s="37"/>
      <c r="B22" s="34">
        <v>16</v>
      </c>
      <c r="C22" s="38" t="s">
        <v>37</v>
      </c>
      <c r="D22" s="39">
        <v>140.51</v>
      </c>
      <c r="E22" s="39">
        <v>140.51</v>
      </c>
      <c r="F22" s="39">
        <v>0</v>
      </c>
      <c r="G22" s="39">
        <v>140.51</v>
      </c>
      <c r="H22" s="39">
        <v>0</v>
      </c>
      <c r="I22" s="34">
        <f t="shared" si="7"/>
        <v>16861.2</v>
      </c>
      <c r="J22" s="34">
        <f t="shared" si="8"/>
        <v>0</v>
      </c>
      <c r="K22" s="34">
        <f t="shared" si="6"/>
        <v>16861.2</v>
      </c>
      <c r="L22" s="68"/>
    </row>
    <row r="23" s="17" customFormat="1" ht="40" customHeight="1" spans="1:12">
      <c r="A23" s="44"/>
      <c r="B23" s="34">
        <v>17</v>
      </c>
      <c r="C23" s="38" t="s">
        <v>38</v>
      </c>
      <c r="D23" s="39">
        <v>43.26</v>
      </c>
      <c r="E23" s="39">
        <v>43.26</v>
      </c>
      <c r="F23" s="39">
        <v>0</v>
      </c>
      <c r="G23" s="39">
        <v>43.26</v>
      </c>
      <c r="H23" s="39">
        <v>0</v>
      </c>
      <c r="I23" s="34">
        <f t="shared" si="7"/>
        <v>5191.2</v>
      </c>
      <c r="J23" s="34">
        <f t="shared" si="8"/>
        <v>0</v>
      </c>
      <c r="K23" s="34">
        <f t="shared" si="6"/>
        <v>5191.2</v>
      </c>
      <c r="L23" s="68"/>
    </row>
    <row r="24" s="17" customFormat="1" ht="50" customHeight="1" spans="1:12">
      <c r="A24" s="45"/>
      <c r="B24" s="41"/>
      <c r="C24" s="46" t="s">
        <v>39</v>
      </c>
      <c r="D24" s="47">
        <f>SUM(D12:D23)</f>
        <v>6848.74</v>
      </c>
      <c r="E24" s="47">
        <f t="shared" ref="E24:K24" si="9">SUM(E12:E23)</f>
        <v>6753.93</v>
      </c>
      <c r="F24" s="47">
        <f t="shared" si="9"/>
        <v>94.81</v>
      </c>
      <c r="G24" s="47">
        <f t="shared" si="9"/>
        <v>6383.23</v>
      </c>
      <c r="H24" s="47">
        <f t="shared" si="9"/>
        <v>94.81</v>
      </c>
      <c r="I24" s="47">
        <f t="shared" si="9"/>
        <v>725925.6</v>
      </c>
      <c r="J24" s="47">
        <f t="shared" si="9"/>
        <v>4016.25</v>
      </c>
      <c r="K24" s="47">
        <f t="shared" si="9"/>
        <v>729941.85</v>
      </c>
      <c r="L24" s="68"/>
    </row>
    <row r="25" s="16" customFormat="1" ht="40" customHeight="1" spans="1:14">
      <c r="A25" s="33" t="s">
        <v>40</v>
      </c>
      <c r="B25" s="34">
        <v>18</v>
      </c>
      <c r="C25" s="48" t="s">
        <v>41</v>
      </c>
      <c r="D25" s="49">
        <v>1278.88</v>
      </c>
      <c r="E25" s="49">
        <v>1278.88</v>
      </c>
      <c r="F25" s="51">
        <v>0</v>
      </c>
      <c r="G25" s="49">
        <v>1278.88</v>
      </c>
      <c r="H25" s="51">
        <v>0</v>
      </c>
      <c r="I25" s="70">
        <f t="shared" ref="I25:I40" si="10">G25*120</f>
        <v>153465.6</v>
      </c>
      <c r="J25" s="70">
        <f t="shared" ref="J25:J40" si="11">H25*50</f>
        <v>0</v>
      </c>
      <c r="K25" s="70">
        <f t="shared" ref="K25:K40" si="12">I25+J25</f>
        <v>153465.6</v>
      </c>
      <c r="L25" s="68"/>
      <c r="M25" s="17"/>
      <c r="N25" s="17"/>
    </row>
    <row r="26" s="16" customFormat="1" ht="40" customHeight="1" spans="1:14">
      <c r="A26" s="37"/>
      <c r="B26" s="34">
        <v>19</v>
      </c>
      <c r="C26" s="48" t="s">
        <v>42</v>
      </c>
      <c r="D26" s="49">
        <v>921.33</v>
      </c>
      <c r="E26" s="49">
        <v>850.13</v>
      </c>
      <c r="F26" s="50">
        <v>71.2</v>
      </c>
      <c r="G26" s="49">
        <v>850.13</v>
      </c>
      <c r="H26" s="50">
        <v>71.2</v>
      </c>
      <c r="I26" s="70">
        <f t="shared" si="10"/>
        <v>102015.6</v>
      </c>
      <c r="J26" s="70">
        <f t="shared" si="11"/>
        <v>3560</v>
      </c>
      <c r="K26" s="70">
        <f t="shared" si="12"/>
        <v>105575.6</v>
      </c>
      <c r="L26" s="68"/>
      <c r="M26" s="17"/>
      <c r="N26" s="17"/>
    </row>
    <row r="27" s="16" customFormat="1" ht="40" customHeight="1" spans="1:14">
      <c r="A27" s="37"/>
      <c r="B27" s="34">
        <v>20</v>
      </c>
      <c r="C27" s="48" t="s">
        <v>43</v>
      </c>
      <c r="D27" s="49">
        <v>885.37</v>
      </c>
      <c r="E27" s="49">
        <v>781.66</v>
      </c>
      <c r="F27" s="49">
        <v>103.71</v>
      </c>
      <c r="G27" s="49">
        <v>781.66</v>
      </c>
      <c r="H27" s="49">
        <v>103.71</v>
      </c>
      <c r="I27" s="70">
        <f t="shared" si="10"/>
        <v>93799.2</v>
      </c>
      <c r="J27" s="70">
        <f t="shared" si="11"/>
        <v>5185.5</v>
      </c>
      <c r="K27" s="70">
        <f t="shared" si="12"/>
        <v>98984.7</v>
      </c>
      <c r="L27" s="68"/>
      <c r="M27" s="17"/>
      <c r="N27" s="17"/>
    </row>
    <row r="28" s="16" customFormat="1" ht="40" customHeight="1" spans="1:14">
      <c r="A28" s="37"/>
      <c r="B28" s="34">
        <v>21</v>
      </c>
      <c r="C28" s="48" t="s">
        <v>44</v>
      </c>
      <c r="D28" s="50">
        <v>862.1</v>
      </c>
      <c r="E28" s="49">
        <v>808.84</v>
      </c>
      <c r="F28" s="49">
        <v>53.26</v>
      </c>
      <c r="G28" s="49">
        <v>808.84</v>
      </c>
      <c r="H28" s="49">
        <v>53.26</v>
      </c>
      <c r="I28" s="70">
        <f t="shared" si="10"/>
        <v>97060.8</v>
      </c>
      <c r="J28" s="70">
        <f t="shared" si="11"/>
        <v>2663</v>
      </c>
      <c r="K28" s="70">
        <f t="shared" si="12"/>
        <v>99723.8</v>
      </c>
      <c r="L28" s="68"/>
      <c r="M28" s="17"/>
      <c r="N28" s="17"/>
    </row>
    <row r="29" s="16" customFormat="1" ht="40" customHeight="1" spans="1:14">
      <c r="A29" s="37"/>
      <c r="B29" s="34">
        <v>22</v>
      </c>
      <c r="C29" s="48" t="s">
        <v>45</v>
      </c>
      <c r="D29" s="49">
        <v>727.26</v>
      </c>
      <c r="E29" s="49">
        <v>700.69</v>
      </c>
      <c r="F29" s="49">
        <v>26.57</v>
      </c>
      <c r="G29" s="49">
        <v>700.69</v>
      </c>
      <c r="H29" s="49">
        <v>26.57</v>
      </c>
      <c r="I29" s="70">
        <f t="shared" si="10"/>
        <v>84082.8</v>
      </c>
      <c r="J29" s="70">
        <f t="shared" si="11"/>
        <v>1328.5</v>
      </c>
      <c r="K29" s="70">
        <f t="shared" si="12"/>
        <v>85411.3</v>
      </c>
      <c r="L29" s="68"/>
      <c r="M29" s="17"/>
      <c r="N29" s="17"/>
    </row>
    <row r="30" s="16" customFormat="1" ht="40" customHeight="1" spans="1:14">
      <c r="A30" s="37"/>
      <c r="B30" s="34">
        <v>23</v>
      </c>
      <c r="C30" s="48" t="s">
        <v>46</v>
      </c>
      <c r="D30" s="49">
        <v>707.18</v>
      </c>
      <c r="E30" s="49">
        <v>706.48</v>
      </c>
      <c r="F30" s="50">
        <v>0.7</v>
      </c>
      <c r="G30" s="49">
        <v>706.48</v>
      </c>
      <c r="H30" s="50">
        <v>0.7</v>
      </c>
      <c r="I30" s="70">
        <f t="shared" si="10"/>
        <v>84777.6</v>
      </c>
      <c r="J30" s="70">
        <f t="shared" si="11"/>
        <v>35</v>
      </c>
      <c r="K30" s="70">
        <f t="shared" si="12"/>
        <v>84812.6</v>
      </c>
      <c r="L30" s="68"/>
      <c r="M30" s="17"/>
      <c r="N30" s="17"/>
    </row>
    <row r="31" s="16" customFormat="1" ht="40" customHeight="1" spans="1:14">
      <c r="A31" s="37"/>
      <c r="B31" s="34">
        <v>24</v>
      </c>
      <c r="C31" s="48" t="s">
        <v>47</v>
      </c>
      <c r="D31" s="49">
        <v>697.49</v>
      </c>
      <c r="E31" s="49">
        <v>682.59</v>
      </c>
      <c r="F31" s="50">
        <v>14.9</v>
      </c>
      <c r="G31" s="49">
        <v>682.59</v>
      </c>
      <c r="H31" s="50">
        <v>14.9</v>
      </c>
      <c r="I31" s="70">
        <f t="shared" si="10"/>
        <v>81910.8</v>
      </c>
      <c r="J31" s="70">
        <f t="shared" si="11"/>
        <v>745</v>
      </c>
      <c r="K31" s="70">
        <f t="shared" si="12"/>
        <v>82655.8</v>
      </c>
      <c r="L31" s="68"/>
      <c r="M31" s="17"/>
      <c r="N31" s="17"/>
    </row>
    <row r="32" s="16" customFormat="1" ht="40" customHeight="1" spans="1:14">
      <c r="A32" s="37"/>
      <c r="B32" s="34">
        <v>25</v>
      </c>
      <c r="C32" s="48" t="s">
        <v>48</v>
      </c>
      <c r="D32" s="50">
        <v>671.2</v>
      </c>
      <c r="E32" s="50">
        <v>654.5</v>
      </c>
      <c r="F32" s="50">
        <v>16.7</v>
      </c>
      <c r="G32" s="50">
        <v>654.5</v>
      </c>
      <c r="H32" s="50">
        <v>16.7</v>
      </c>
      <c r="I32" s="70">
        <f t="shared" si="10"/>
        <v>78540</v>
      </c>
      <c r="J32" s="70">
        <f t="shared" si="11"/>
        <v>835</v>
      </c>
      <c r="K32" s="70">
        <f t="shared" si="12"/>
        <v>79375</v>
      </c>
      <c r="L32" s="68"/>
      <c r="M32" s="17"/>
      <c r="N32" s="17"/>
    </row>
    <row r="33" s="16" customFormat="1" ht="40" customHeight="1" spans="1:14">
      <c r="A33" s="37"/>
      <c r="B33" s="34">
        <v>26</v>
      </c>
      <c r="C33" s="48" t="s">
        <v>49</v>
      </c>
      <c r="D33" s="49">
        <v>653.05</v>
      </c>
      <c r="E33" s="49">
        <v>636.38</v>
      </c>
      <c r="F33" s="49">
        <v>16.67</v>
      </c>
      <c r="G33" s="49">
        <v>636.38</v>
      </c>
      <c r="H33" s="49">
        <v>16.67</v>
      </c>
      <c r="I33" s="70">
        <f t="shared" si="10"/>
        <v>76365.6</v>
      </c>
      <c r="J33" s="70">
        <f t="shared" si="11"/>
        <v>833.5</v>
      </c>
      <c r="K33" s="70">
        <f t="shared" si="12"/>
        <v>77199.1</v>
      </c>
      <c r="L33" s="68"/>
      <c r="M33" s="17"/>
      <c r="N33" s="17"/>
    </row>
    <row r="34" s="16" customFormat="1" ht="40" customHeight="1" spans="1:14">
      <c r="A34" s="37"/>
      <c r="B34" s="34">
        <v>27</v>
      </c>
      <c r="C34" s="48" t="s">
        <v>50</v>
      </c>
      <c r="D34" s="51">
        <v>564</v>
      </c>
      <c r="E34" s="51">
        <v>564</v>
      </c>
      <c r="F34" s="51">
        <v>0</v>
      </c>
      <c r="G34" s="51">
        <v>564</v>
      </c>
      <c r="H34" s="51">
        <v>0</v>
      </c>
      <c r="I34" s="70">
        <f t="shared" si="10"/>
        <v>67680</v>
      </c>
      <c r="J34" s="70">
        <f t="shared" si="11"/>
        <v>0</v>
      </c>
      <c r="K34" s="70">
        <f t="shared" si="12"/>
        <v>67680</v>
      </c>
      <c r="L34" s="68"/>
      <c r="M34" s="17"/>
      <c r="N34" s="17"/>
    </row>
    <row r="35" s="16" customFormat="1" ht="40" customHeight="1" spans="1:14">
      <c r="A35" s="37"/>
      <c r="B35" s="34">
        <v>28</v>
      </c>
      <c r="C35" s="48" t="s">
        <v>51</v>
      </c>
      <c r="D35" s="49">
        <v>486.72</v>
      </c>
      <c r="E35" s="50">
        <v>332.1</v>
      </c>
      <c r="F35" s="49">
        <v>154.62</v>
      </c>
      <c r="G35" s="50">
        <v>332.1</v>
      </c>
      <c r="H35" s="49">
        <v>154.62</v>
      </c>
      <c r="I35" s="70">
        <f t="shared" si="10"/>
        <v>39852</v>
      </c>
      <c r="J35" s="70">
        <f t="shared" si="11"/>
        <v>7731</v>
      </c>
      <c r="K35" s="70">
        <f t="shared" si="12"/>
        <v>47583</v>
      </c>
      <c r="L35" s="68"/>
      <c r="M35" s="17"/>
      <c r="N35" s="17"/>
    </row>
    <row r="36" s="16" customFormat="1" ht="40" customHeight="1" spans="1:14">
      <c r="A36" s="37"/>
      <c r="B36" s="34">
        <v>29</v>
      </c>
      <c r="C36" s="48" t="s">
        <v>52</v>
      </c>
      <c r="D36" s="49">
        <v>483.73</v>
      </c>
      <c r="E36" s="49">
        <v>472.46</v>
      </c>
      <c r="F36" s="49">
        <v>11.27</v>
      </c>
      <c r="G36" s="49">
        <v>472.46</v>
      </c>
      <c r="H36" s="49">
        <v>11.27</v>
      </c>
      <c r="I36" s="70">
        <f t="shared" si="10"/>
        <v>56695.2</v>
      </c>
      <c r="J36" s="70">
        <f t="shared" si="11"/>
        <v>563.5</v>
      </c>
      <c r="K36" s="70">
        <f t="shared" si="12"/>
        <v>57258.7</v>
      </c>
      <c r="L36" s="68"/>
      <c r="M36" s="17"/>
      <c r="N36" s="17"/>
    </row>
    <row r="37" s="16" customFormat="1" ht="40" customHeight="1" spans="1:14">
      <c r="A37" s="37"/>
      <c r="B37" s="34">
        <v>30</v>
      </c>
      <c r="C37" s="48" t="s">
        <v>53</v>
      </c>
      <c r="D37" s="49">
        <v>352.68</v>
      </c>
      <c r="E37" s="49">
        <v>300.31</v>
      </c>
      <c r="F37" s="49">
        <v>52.37</v>
      </c>
      <c r="G37" s="49">
        <v>300.31</v>
      </c>
      <c r="H37" s="49">
        <v>52.37</v>
      </c>
      <c r="I37" s="70">
        <f t="shared" si="10"/>
        <v>36037.2</v>
      </c>
      <c r="J37" s="70">
        <f t="shared" si="11"/>
        <v>2618.5</v>
      </c>
      <c r="K37" s="70">
        <f t="shared" si="12"/>
        <v>38655.7</v>
      </c>
      <c r="L37" s="68"/>
      <c r="M37" s="17"/>
      <c r="N37" s="17"/>
    </row>
    <row r="38" s="16" customFormat="1" ht="40" customHeight="1" spans="1:12">
      <c r="A38" s="37"/>
      <c r="B38" s="34">
        <v>31</v>
      </c>
      <c r="C38" s="48" t="s">
        <v>54</v>
      </c>
      <c r="D38" s="50">
        <v>291.9</v>
      </c>
      <c r="E38" s="49">
        <v>278.06</v>
      </c>
      <c r="F38" s="49">
        <v>13.84</v>
      </c>
      <c r="G38" s="49">
        <v>278.06</v>
      </c>
      <c r="H38" s="49">
        <v>13.84</v>
      </c>
      <c r="I38" s="70">
        <f t="shared" si="10"/>
        <v>33367.2</v>
      </c>
      <c r="J38" s="70">
        <f t="shared" si="11"/>
        <v>692</v>
      </c>
      <c r="K38" s="70">
        <f t="shared" si="12"/>
        <v>34059.2</v>
      </c>
      <c r="L38" s="68"/>
    </row>
    <row r="39" s="16" customFormat="1" ht="40" customHeight="1" spans="1:12">
      <c r="A39" s="37"/>
      <c r="B39" s="34">
        <v>32</v>
      </c>
      <c r="C39" s="48" t="s">
        <v>55</v>
      </c>
      <c r="D39" s="49">
        <v>269.23</v>
      </c>
      <c r="E39" s="49">
        <v>248.98</v>
      </c>
      <c r="F39" s="49">
        <v>20.25</v>
      </c>
      <c r="G39" s="49">
        <v>248.98</v>
      </c>
      <c r="H39" s="49">
        <v>20.25</v>
      </c>
      <c r="I39" s="70">
        <f t="shared" si="10"/>
        <v>29877.6</v>
      </c>
      <c r="J39" s="70">
        <f t="shared" si="11"/>
        <v>1012.5</v>
      </c>
      <c r="K39" s="70">
        <f t="shared" si="12"/>
        <v>30890.1</v>
      </c>
      <c r="L39" s="68"/>
    </row>
    <row r="40" s="16" customFormat="1" ht="40" customHeight="1" spans="1:12">
      <c r="A40" s="37"/>
      <c r="B40" s="34">
        <v>33</v>
      </c>
      <c r="C40" s="48" t="s">
        <v>56</v>
      </c>
      <c r="D40" s="49">
        <v>162.82</v>
      </c>
      <c r="E40" s="49">
        <v>162.82</v>
      </c>
      <c r="F40" s="51">
        <v>0</v>
      </c>
      <c r="G40" s="49">
        <v>162.82</v>
      </c>
      <c r="H40" s="51">
        <v>0</v>
      </c>
      <c r="I40" s="70">
        <f t="shared" si="10"/>
        <v>19538.4</v>
      </c>
      <c r="J40" s="70">
        <f t="shared" si="11"/>
        <v>0</v>
      </c>
      <c r="K40" s="70">
        <f t="shared" si="12"/>
        <v>19538.4</v>
      </c>
      <c r="L40" s="71"/>
    </row>
    <row r="41" s="16" customFormat="1" ht="40" customHeight="1" spans="1:12">
      <c r="A41" s="37"/>
      <c r="B41" s="34">
        <v>34</v>
      </c>
      <c r="C41" s="48" t="s">
        <v>57</v>
      </c>
      <c r="D41" s="49">
        <v>9.39</v>
      </c>
      <c r="E41" s="51">
        <v>0</v>
      </c>
      <c r="F41" s="49">
        <v>9.39</v>
      </c>
      <c r="G41" s="51">
        <v>0</v>
      </c>
      <c r="H41" s="49">
        <v>9.39</v>
      </c>
      <c r="I41" s="51">
        <v>0</v>
      </c>
      <c r="J41" s="50">
        <v>469.5</v>
      </c>
      <c r="K41" s="50">
        <v>469.5</v>
      </c>
      <c r="L41" s="72" t="s">
        <v>58</v>
      </c>
    </row>
    <row r="42" s="17" customFormat="1" ht="40" customHeight="1" spans="1:13">
      <c r="A42" s="44"/>
      <c r="B42" s="34">
        <v>35</v>
      </c>
      <c r="C42" s="48" t="s">
        <v>59</v>
      </c>
      <c r="D42" s="50">
        <v>4.2</v>
      </c>
      <c r="E42" s="50">
        <v>4.2</v>
      </c>
      <c r="F42" s="51">
        <v>0</v>
      </c>
      <c r="G42" s="50">
        <v>4.2</v>
      </c>
      <c r="H42" s="51">
        <v>0</v>
      </c>
      <c r="I42" s="70">
        <f t="shared" ref="I42:I53" si="13">G42*120</f>
        <v>504</v>
      </c>
      <c r="J42" s="70">
        <f t="shared" ref="J42:J53" si="14">H42*50</f>
        <v>0</v>
      </c>
      <c r="K42" s="70">
        <f t="shared" ref="K42:K53" si="15">I42+J42</f>
        <v>504</v>
      </c>
      <c r="L42" s="68"/>
      <c r="M42" s="75"/>
    </row>
    <row r="43" s="17" customFormat="1" ht="50" customHeight="1" spans="1:13">
      <c r="A43" s="45"/>
      <c r="B43" s="41"/>
      <c r="C43" s="46" t="s">
        <v>60</v>
      </c>
      <c r="D43" s="47">
        <f>SUM(D25:D42)</f>
        <v>10028.53</v>
      </c>
      <c r="E43" s="47">
        <f t="shared" ref="E43:K43" si="16">SUM(E25:E42)</f>
        <v>9463.08</v>
      </c>
      <c r="F43" s="47">
        <f t="shared" si="16"/>
        <v>565.45</v>
      </c>
      <c r="G43" s="47">
        <f t="shared" si="16"/>
        <v>9463.08</v>
      </c>
      <c r="H43" s="47">
        <f t="shared" si="16"/>
        <v>565.45</v>
      </c>
      <c r="I43" s="47">
        <f t="shared" si="16"/>
        <v>1135569.6</v>
      </c>
      <c r="J43" s="47">
        <f t="shared" si="16"/>
        <v>28272.5</v>
      </c>
      <c r="K43" s="47">
        <f t="shared" si="16"/>
        <v>1163842.1</v>
      </c>
      <c r="L43" s="68"/>
      <c r="M43" s="75"/>
    </row>
    <row r="44" s="16" customFormat="1" ht="40" customHeight="1" spans="1:12">
      <c r="A44" s="33" t="s">
        <v>61</v>
      </c>
      <c r="B44" s="34">
        <v>36</v>
      </c>
      <c r="C44" s="52" t="s">
        <v>62</v>
      </c>
      <c r="D44" s="49">
        <v>755.79</v>
      </c>
      <c r="E44" s="49">
        <v>691.34</v>
      </c>
      <c r="F44" s="49">
        <v>64.45</v>
      </c>
      <c r="G44" s="49">
        <v>691.34</v>
      </c>
      <c r="H44" s="49">
        <v>64.45</v>
      </c>
      <c r="I44" s="49">
        <f t="shared" si="13"/>
        <v>82960.8</v>
      </c>
      <c r="J44" s="49">
        <f t="shared" si="14"/>
        <v>3222.5</v>
      </c>
      <c r="K44" s="49">
        <f t="shared" si="15"/>
        <v>86183.3</v>
      </c>
      <c r="L44" s="68"/>
    </row>
    <row r="45" s="16" customFormat="1" ht="40" customHeight="1" spans="1:12">
      <c r="A45" s="37"/>
      <c r="B45" s="34">
        <v>37</v>
      </c>
      <c r="C45" s="52" t="s">
        <v>63</v>
      </c>
      <c r="D45" s="49">
        <v>699.57</v>
      </c>
      <c r="E45" s="49">
        <v>699.57</v>
      </c>
      <c r="F45" s="49">
        <v>0</v>
      </c>
      <c r="G45" s="49">
        <v>699.57</v>
      </c>
      <c r="H45" s="49">
        <v>0</v>
      </c>
      <c r="I45" s="49">
        <f t="shared" si="13"/>
        <v>83948.4</v>
      </c>
      <c r="J45" s="49">
        <f t="shared" si="14"/>
        <v>0</v>
      </c>
      <c r="K45" s="49">
        <f t="shared" si="15"/>
        <v>83948.4</v>
      </c>
      <c r="L45" s="68"/>
    </row>
    <row r="46" s="16" customFormat="1" ht="40" customHeight="1" spans="1:12">
      <c r="A46" s="37"/>
      <c r="B46" s="34">
        <v>38</v>
      </c>
      <c r="C46" s="52" t="s">
        <v>64</v>
      </c>
      <c r="D46" s="49">
        <v>292.87</v>
      </c>
      <c r="E46" s="49">
        <v>244.96</v>
      </c>
      <c r="F46" s="49">
        <v>47.91</v>
      </c>
      <c r="G46" s="49">
        <v>244.96</v>
      </c>
      <c r="H46" s="49">
        <v>47.91</v>
      </c>
      <c r="I46" s="49">
        <f t="shared" si="13"/>
        <v>29395.2</v>
      </c>
      <c r="J46" s="49">
        <f t="shared" si="14"/>
        <v>2395.5</v>
      </c>
      <c r="K46" s="49">
        <f t="shared" si="15"/>
        <v>31790.7</v>
      </c>
      <c r="L46" s="68"/>
    </row>
    <row r="47" s="16" customFormat="1" ht="40" customHeight="1" spans="1:12">
      <c r="A47" s="37"/>
      <c r="B47" s="34">
        <v>39</v>
      </c>
      <c r="C47" s="52" t="s">
        <v>65</v>
      </c>
      <c r="D47" s="49">
        <v>174.92</v>
      </c>
      <c r="E47" s="49">
        <v>114.49</v>
      </c>
      <c r="F47" s="49">
        <v>60.43</v>
      </c>
      <c r="G47" s="49">
        <v>114.49</v>
      </c>
      <c r="H47" s="49">
        <v>60.43</v>
      </c>
      <c r="I47" s="49">
        <f t="shared" si="13"/>
        <v>13738.8</v>
      </c>
      <c r="J47" s="49">
        <f t="shared" si="14"/>
        <v>3021.5</v>
      </c>
      <c r="K47" s="49">
        <f t="shared" si="15"/>
        <v>16760.3</v>
      </c>
      <c r="L47" s="68"/>
    </row>
    <row r="48" s="16" customFormat="1" ht="40" customHeight="1" spans="1:12">
      <c r="A48" s="37"/>
      <c r="B48" s="34">
        <v>40</v>
      </c>
      <c r="C48" s="52" t="s">
        <v>66</v>
      </c>
      <c r="D48" s="49">
        <v>80.14</v>
      </c>
      <c r="E48" s="49">
        <v>17.6</v>
      </c>
      <c r="F48" s="49">
        <v>62.54</v>
      </c>
      <c r="G48" s="49">
        <v>17.6</v>
      </c>
      <c r="H48" s="49">
        <v>62.54</v>
      </c>
      <c r="I48" s="49">
        <f t="shared" si="13"/>
        <v>2112</v>
      </c>
      <c r="J48" s="49">
        <f t="shared" si="14"/>
        <v>3127</v>
      </c>
      <c r="K48" s="49">
        <f t="shared" si="15"/>
        <v>5239</v>
      </c>
      <c r="L48" s="68"/>
    </row>
    <row r="49" s="16" customFormat="1" ht="40" customHeight="1" spans="1:12">
      <c r="A49" s="37"/>
      <c r="B49" s="34">
        <v>41</v>
      </c>
      <c r="C49" s="52" t="s">
        <v>67</v>
      </c>
      <c r="D49" s="49">
        <v>62.39</v>
      </c>
      <c r="E49" s="49">
        <v>62.39</v>
      </c>
      <c r="F49" s="49">
        <v>0</v>
      </c>
      <c r="G49" s="49">
        <v>62.39</v>
      </c>
      <c r="H49" s="49">
        <v>0</v>
      </c>
      <c r="I49" s="49">
        <f t="shared" si="13"/>
        <v>7486.8</v>
      </c>
      <c r="J49" s="49">
        <f t="shared" si="14"/>
        <v>0</v>
      </c>
      <c r="K49" s="49">
        <f t="shared" si="15"/>
        <v>7486.8</v>
      </c>
      <c r="L49" s="68"/>
    </row>
    <row r="50" s="16" customFormat="1" ht="40" customHeight="1" spans="1:12">
      <c r="A50" s="37"/>
      <c r="B50" s="34">
        <v>42</v>
      </c>
      <c r="C50" s="52" t="s">
        <v>68</v>
      </c>
      <c r="D50" s="49">
        <v>53.3</v>
      </c>
      <c r="E50" s="49">
        <v>53.3</v>
      </c>
      <c r="F50" s="49">
        <v>0</v>
      </c>
      <c r="G50" s="49">
        <v>53.3</v>
      </c>
      <c r="H50" s="49">
        <v>0</v>
      </c>
      <c r="I50" s="49">
        <f t="shared" si="13"/>
        <v>6396</v>
      </c>
      <c r="J50" s="49">
        <f t="shared" si="14"/>
        <v>0</v>
      </c>
      <c r="K50" s="49">
        <f t="shared" si="15"/>
        <v>6396</v>
      </c>
      <c r="L50" s="68"/>
    </row>
    <row r="51" s="16" customFormat="1" ht="40" customHeight="1" spans="1:12">
      <c r="A51" s="37"/>
      <c r="B51" s="34">
        <v>43</v>
      </c>
      <c r="C51" s="52" t="s">
        <v>69</v>
      </c>
      <c r="D51" s="49">
        <v>25.27</v>
      </c>
      <c r="E51" s="49">
        <v>3.35</v>
      </c>
      <c r="F51" s="49">
        <v>21.92</v>
      </c>
      <c r="G51" s="49">
        <v>3.35</v>
      </c>
      <c r="H51" s="49">
        <v>21.92</v>
      </c>
      <c r="I51" s="49">
        <f t="shared" si="13"/>
        <v>402</v>
      </c>
      <c r="J51" s="49">
        <f t="shared" si="14"/>
        <v>1096</v>
      </c>
      <c r="K51" s="49">
        <f t="shared" si="15"/>
        <v>1498</v>
      </c>
      <c r="L51" s="68"/>
    </row>
    <row r="52" s="16" customFormat="1" ht="40" customHeight="1" spans="1:12">
      <c r="A52" s="37"/>
      <c r="B52" s="34">
        <v>44</v>
      </c>
      <c r="C52" s="52" t="s">
        <v>70</v>
      </c>
      <c r="D52" s="49">
        <v>24.18</v>
      </c>
      <c r="E52" s="49">
        <v>11.87</v>
      </c>
      <c r="F52" s="49">
        <v>12.31</v>
      </c>
      <c r="G52" s="49">
        <v>11.87</v>
      </c>
      <c r="H52" s="49">
        <v>12.31</v>
      </c>
      <c r="I52" s="49">
        <f t="shared" si="13"/>
        <v>1424.4</v>
      </c>
      <c r="J52" s="49">
        <f t="shared" si="14"/>
        <v>615.5</v>
      </c>
      <c r="K52" s="49">
        <f t="shared" si="15"/>
        <v>2039.9</v>
      </c>
      <c r="L52" s="68"/>
    </row>
    <row r="53" s="16" customFormat="1" ht="40" customHeight="1" spans="1:14">
      <c r="A53" s="44"/>
      <c r="B53" s="34">
        <v>45</v>
      </c>
      <c r="C53" s="52" t="s">
        <v>71</v>
      </c>
      <c r="D53" s="49">
        <v>22.1</v>
      </c>
      <c r="E53" s="49">
        <v>22.1</v>
      </c>
      <c r="F53" s="49">
        <v>0</v>
      </c>
      <c r="G53" s="49">
        <v>22.1</v>
      </c>
      <c r="H53" s="49">
        <v>0</v>
      </c>
      <c r="I53" s="49">
        <f t="shared" si="13"/>
        <v>2652</v>
      </c>
      <c r="J53" s="49">
        <f t="shared" si="14"/>
        <v>0</v>
      </c>
      <c r="K53" s="49">
        <f t="shared" si="15"/>
        <v>2652</v>
      </c>
      <c r="L53" s="72" t="s">
        <v>72</v>
      </c>
      <c r="M53" s="17"/>
      <c r="N53" s="17"/>
    </row>
    <row r="54" s="17" customFormat="1" ht="50" customHeight="1" spans="1:13">
      <c r="A54" s="53"/>
      <c r="B54" s="41"/>
      <c r="C54" s="46" t="s">
        <v>73</v>
      </c>
      <c r="D54" s="47">
        <f t="shared" ref="D54:K54" si="17">SUM(D44:D53)</f>
        <v>2190.53</v>
      </c>
      <c r="E54" s="47">
        <f t="shared" si="17"/>
        <v>1920.97</v>
      </c>
      <c r="F54" s="47">
        <f t="shared" si="17"/>
        <v>269.56</v>
      </c>
      <c r="G54" s="47">
        <f t="shared" si="17"/>
        <v>1920.97</v>
      </c>
      <c r="H54" s="47">
        <f t="shared" si="17"/>
        <v>269.56</v>
      </c>
      <c r="I54" s="47">
        <f t="shared" si="17"/>
        <v>230516.4</v>
      </c>
      <c r="J54" s="47">
        <f t="shared" si="17"/>
        <v>13478</v>
      </c>
      <c r="K54" s="47">
        <f t="shared" si="17"/>
        <v>243994.4</v>
      </c>
      <c r="L54" s="68"/>
      <c r="M54" s="75"/>
    </row>
    <row r="55" s="16" customFormat="1" ht="40" customHeight="1" spans="1:12">
      <c r="A55" s="54" t="s">
        <v>74</v>
      </c>
      <c r="B55" s="34">
        <v>46</v>
      </c>
      <c r="C55" s="35" t="s">
        <v>75</v>
      </c>
      <c r="D55" s="36">
        <v>896.26</v>
      </c>
      <c r="E55" s="36">
        <v>881.05</v>
      </c>
      <c r="F55" s="36">
        <v>15.21</v>
      </c>
      <c r="G55" s="36">
        <v>881.05</v>
      </c>
      <c r="H55" s="36">
        <v>15.21</v>
      </c>
      <c r="I55" s="34">
        <f t="shared" ref="I55:I69" si="18">G55*120</f>
        <v>105726</v>
      </c>
      <c r="J55" s="34">
        <f t="shared" ref="J55:J69" si="19">H55*50</f>
        <v>760.5</v>
      </c>
      <c r="K55" s="34">
        <f t="shared" ref="K55:K69" si="20">I55+J55</f>
        <v>106486.5</v>
      </c>
      <c r="L55" s="68"/>
    </row>
    <row r="56" s="16" customFormat="1" ht="40" customHeight="1" spans="1:12">
      <c r="A56" s="55"/>
      <c r="B56" s="34">
        <v>47</v>
      </c>
      <c r="C56" s="38" t="s">
        <v>76</v>
      </c>
      <c r="D56" s="39">
        <v>867.95</v>
      </c>
      <c r="E56" s="39">
        <v>867.95</v>
      </c>
      <c r="F56" s="61">
        <v>0</v>
      </c>
      <c r="G56" s="39">
        <v>867.95</v>
      </c>
      <c r="H56" s="61">
        <v>0</v>
      </c>
      <c r="I56" s="34">
        <f t="shared" si="18"/>
        <v>104154</v>
      </c>
      <c r="J56" s="34">
        <f t="shared" si="19"/>
        <v>0</v>
      </c>
      <c r="K56" s="34">
        <f t="shared" si="20"/>
        <v>104154</v>
      </c>
      <c r="L56" s="68"/>
    </row>
    <row r="57" s="16" customFormat="1" ht="40" customHeight="1" spans="1:12">
      <c r="A57" s="55"/>
      <c r="B57" s="34">
        <v>48</v>
      </c>
      <c r="C57" s="38" t="s">
        <v>77</v>
      </c>
      <c r="D57" s="39">
        <v>639.56</v>
      </c>
      <c r="E57" s="39">
        <v>570.09</v>
      </c>
      <c r="F57" s="39">
        <v>69.47</v>
      </c>
      <c r="G57" s="39">
        <v>570.09</v>
      </c>
      <c r="H57" s="39">
        <v>69.47</v>
      </c>
      <c r="I57" s="34">
        <f t="shared" si="18"/>
        <v>68410.8</v>
      </c>
      <c r="J57" s="34">
        <f t="shared" si="19"/>
        <v>3473.5</v>
      </c>
      <c r="K57" s="34">
        <f t="shared" si="20"/>
        <v>71884.3</v>
      </c>
      <c r="L57" s="68"/>
    </row>
    <row r="58" s="16" customFormat="1" ht="40" customHeight="1" spans="1:12">
      <c r="A58" s="55"/>
      <c r="B58" s="34">
        <v>49</v>
      </c>
      <c r="C58" s="38" t="s">
        <v>78</v>
      </c>
      <c r="D58" s="39">
        <v>624.66</v>
      </c>
      <c r="E58" s="39">
        <v>606.27</v>
      </c>
      <c r="F58" s="39">
        <v>18.39</v>
      </c>
      <c r="G58" s="39">
        <v>606.27</v>
      </c>
      <c r="H58" s="39">
        <v>18.39</v>
      </c>
      <c r="I58" s="34">
        <f t="shared" si="18"/>
        <v>72752.4</v>
      </c>
      <c r="J58" s="34">
        <f t="shared" si="19"/>
        <v>919.5</v>
      </c>
      <c r="K58" s="34">
        <f t="shared" si="20"/>
        <v>73671.9</v>
      </c>
      <c r="L58" s="68"/>
    </row>
    <row r="59" s="16" customFormat="1" ht="40" customHeight="1" spans="1:12">
      <c r="A59" s="55"/>
      <c r="B59" s="34">
        <v>50</v>
      </c>
      <c r="C59" s="38" t="s">
        <v>79</v>
      </c>
      <c r="D59" s="39">
        <v>606.85</v>
      </c>
      <c r="E59" s="39">
        <v>594.16</v>
      </c>
      <c r="F59" s="39">
        <v>12.69</v>
      </c>
      <c r="G59" s="39">
        <v>594.16</v>
      </c>
      <c r="H59" s="39">
        <v>12.69</v>
      </c>
      <c r="I59" s="34">
        <f t="shared" si="18"/>
        <v>71299.2</v>
      </c>
      <c r="J59" s="73">
        <f t="shared" si="19"/>
        <v>634.5</v>
      </c>
      <c r="K59" s="34">
        <f t="shared" si="20"/>
        <v>71933.7</v>
      </c>
      <c r="L59" s="68"/>
    </row>
    <row r="60" s="16" customFormat="1" ht="40" customHeight="1" spans="1:12">
      <c r="A60" s="55"/>
      <c r="B60" s="34">
        <v>51</v>
      </c>
      <c r="C60" s="56" t="s">
        <v>80</v>
      </c>
      <c r="D60" s="57">
        <v>275.94</v>
      </c>
      <c r="E60" s="57">
        <v>264.79</v>
      </c>
      <c r="F60" s="57">
        <v>11.15</v>
      </c>
      <c r="G60" s="57">
        <v>264.79</v>
      </c>
      <c r="H60" s="57">
        <v>11.15</v>
      </c>
      <c r="I60" s="73">
        <f t="shared" si="18"/>
        <v>31774.8</v>
      </c>
      <c r="J60" s="73">
        <f t="shared" si="19"/>
        <v>557.5</v>
      </c>
      <c r="K60" s="34">
        <f t="shared" si="20"/>
        <v>32332.3</v>
      </c>
      <c r="L60" s="68"/>
    </row>
    <row r="61" s="16" customFormat="1" ht="40" customHeight="1" spans="1:12">
      <c r="A61" s="55"/>
      <c r="B61" s="34">
        <v>52</v>
      </c>
      <c r="C61" s="56" t="s">
        <v>81</v>
      </c>
      <c r="D61" s="57">
        <v>267.5</v>
      </c>
      <c r="E61" s="57">
        <v>240.9</v>
      </c>
      <c r="F61" s="57">
        <v>26.6</v>
      </c>
      <c r="G61" s="57">
        <v>240.9</v>
      </c>
      <c r="H61" s="57">
        <v>26.6</v>
      </c>
      <c r="I61" s="34">
        <f t="shared" si="18"/>
        <v>28908</v>
      </c>
      <c r="J61" s="34">
        <f t="shared" si="19"/>
        <v>1330</v>
      </c>
      <c r="K61" s="34">
        <f t="shared" si="20"/>
        <v>30238</v>
      </c>
      <c r="L61" s="68"/>
    </row>
    <row r="62" s="16" customFormat="1" ht="40" customHeight="1" spans="1:12">
      <c r="A62" s="55"/>
      <c r="B62" s="34">
        <v>53</v>
      </c>
      <c r="C62" s="56" t="s">
        <v>82</v>
      </c>
      <c r="D62" s="57">
        <v>263.1</v>
      </c>
      <c r="E62" s="57">
        <v>180.4</v>
      </c>
      <c r="F62" s="57">
        <v>82.7</v>
      </c>
      <c r="G62" s="57">
        <v>180.4</v>
      </c>
      <c r="H62" s="57">
        <v>82.7</v>
      </c>
      <c r="I62" s="34">
        <f t="shared" si="18"/>
        <v>21648</v>
      </c>
      <c r="J62" s="74">
        <f t="shared" si="19"/>
        <v>4135</v>
      </c>
      <c r="K62" s="34">
        <f t="shared" si="20"/>
        <v>25783</v>
      </c>
      <c r="L62" s="68"/>
    </row>
    <row r="63" s="16" customFormat="1" ht="40" customHeight="1" spans="1:12">
      <c r="A63" s="55"/>
      <c r="B63" s="34">
        <v>54</v>
      </c>
      <c r="C63" s="56" t="s">
        <v>83</v>
      </c>
      <c r="D63" s="57">
        <v>190.53</v>
      </c>
      <c r="E63" s="57">
        <v>174.26</v>
      </c>
      <c r="F63" s="57">
        <v>16.27</v>
      </c>
      <c r="G63" s="57">
        <v>174.26</v>
      </c>
      <c r="H63" s="57">
        <v>16.27</v>
      </c>
      <c r="I63" s="34">
        <f t="shared" si="18"/>
        <v>20911.2</v>
      </c>
      <c r="J63" s="34">
        <f t="shared" si="19"/>
        <v>813.5</v>
      </c>
      <c r="K63" s="34">
        <f t="shared" si="20"/>
        <v>21724.7</v>
      </c>
      <c r="L63" s="68"/>
    </row>
    <row r="64" s="16" customFormat="1" ht="40" customHeight="1" spans="1:12">
      <c r="A64" s="55"/>
      <c r="B64" s="34">
        <v>55</v>
      </c>
      <c r="C64" s="56" t="s">
        <v>84</v>
      </c>
      <c r="D64" s="57">
        <v>117.39</v>
      </c>
      <c r="E64" s="57">
        <v>68.78</v>
      </c>
      <c r="F64" s="57">
        <v>48.61</v>
      </c>
      <c r="G64" s="57">
        <v>68.78</v>
      </c>
      <c r="H64" s="57">
        <v>48.61</v>
      </c>
      <c r="I64" s="34">
        <f t="shared" si="18"/>
        <v>8253.6</v>
      </c>
      <c r="J64" s="34">
        <f t="shared" si="19"/>
        <v>2430.5</v>
      </c>
      <c r="K64" s="34">
        <f t="shared" si="20"/>
        <v>10684.1</v>
      </c>
      <c r="L64" s="68"/>
    </row>
    <row r="65" s="16" customFormat="1" ht="40" customHeight="1" spans="1:12">
      <c r="A65" s="55"/>
      <c r="B65" s="34">
        <v>56</v>
      </c>
      <c r="C65" s="56" t="s">
        <v>85</v>
      </c>
      <c r="D65" s="57">
        <v>116.86</v>
      </c>
      <c r="E65" s="57">
        <v>116.86</v>
      </c>
      <c r="F65" s="57">
        <v>0</v>
      </c>
      <c r="G65" s="57">
        <v>116.86</v>
      </c>
      <c r="H65" s="57">
        <v>0</v>
      </c>
      <c r="I65" s="34">
        <f t="shared" si="18"/>
        <v>14023.2</v>
      </c>
      <c r="J65" s="34">
        <f t="shared" si="19"/>
        <v>0</v>
      </c>
      <c r="K65" s="34">
        <f t="shared" si="20"/>
        <v>14023.2</v>
      </c>
      <c r="L65" s="68"/>
    </row>
    <row r="66" s="16" customFormat="1" ht="40" customHeight="1" spans="1:12">
      <c r="A66" s="55"/>
      <c r="B66" s="34">
        <v>57</v>
      </c>
      <c r="C66" s="56" t="s">
        <v>86</v>
      </c>
      <c r="D66" s="57">
        <v>102.7</v>
      </c>
      <c r="E66" s="57">
        <v>75.04</v>
      </c>
      <c r="F66" s="57">
        <v>27.66</v>
      </c>
      <c r="G66" s="57">
        <v>75.04</v>
      </c>
      <c r="H66" s="57">
        <v>27.66</v>
      </c>
      <c r="I66" s="34">
        <f t="shared" si="18"/>
        <v>9004.8</v>
      </c>
      <c r="J66" s="34">
        <f t="shared" si="19"/>
        <v>1383</v>
      </c>
      <c r="K66" s="34">
        <f t="shared" si="20"/>
        <v>10387.8</v>
      </c>
      <c r="L66" s="68"/>
    </row>
    <row r="67" s="16" customFormat="1" ht="40" customHeight="1" spans="1:12">
      <c r="A67" s="55"/>
      <c r="B67" s="34">
        <v>58</v>
      </c>
      <c r="C67" s="56" t="s">
        <v>87</v>
      </c>
      <c r="D67" s="57">
        <v>58.76</v>
      </c>
      <c r="E67" s="57">
        <v>49.66</v>
      </c>
      <c r="F67" s="57">
        <v>9.1</v>
      </c>
      <c r="G67" s="57">
        <v>49.66</v>
      </c>
      <c r="H67" s="57">
        <v>9.1</v>
      </c>
      <c r="I67" s="34">
        <f t="shared" si="18"/>
        <v>5959.2</v>
      </c>
      <c r="J67" s="34">
        <f t="shared" si="19"/>
        <v>455</v>
      </c>
      <c r="K67" s="34">
        <f t="shared" si="20"/>
        <v>6414.2</v>
      </c>
      <c r="L67" s="68"/>
    </row>
    <row r="68" s="16" customFormat="1" ht="40" customHeight="1" spans="1:12">
      <c r="A68" s="55"/>
      <c r="B68" s="34">
        <v>59</v>
      </c>
      <c r="C68" s="56" t="s">
        <v>88</v>
      </c>
      <c r="D68" s="57">
        <v>17.42</v>
      </c>
      <c r="E68" s="57">
        <v>4.56</v>
      </c>
      <c r="F68" s="57">
        <v>12.86</v>
      </c>
      <c r="G68" s="57">
        <v>4.56</v>
      </c>
      <c r="H68" s="57">
        <v>12.86</v>
      </c>
      <c r="I68" s="34">
        <f t="shared" si="18"/>
        <v>547.2</v>
      </c>
      <c r="J68" s="34">
        <f t="shared" si="19"/>
        <v>643</v>
      </c>
      <c r="K68" s="34">
        <f t="shared" si="20"/>
        <v>1190.2</v>
      </c>
      <c r="L68" s="68"/>
    </row>
    <row r="69" s="17" customFormat="1" ht="160" customHeight="1" spans="1:13">
      <c r="A69" s="76"/>
      <c r="B69" s="34">
        <v>60</v>
      </c>
      <c r="C69" s="56" t="s">
        <v>89</v>
      </c>
      <c r="D69" s="57">
        <v>11.75</v>
      </c>
      <c r="E69" s="57">
        <v>1.03</v>
      </c>
      <c r="F69" s="57">
        <v>10.72</v>
      </c>
      <c r="G69" s="57">
        <v>0</v>
      </c>
      <c r="H69" s="57">
        <v>0</v>
      </c>
      <c r="I69" s="34">
        <f t="shared" si="18"/>
        <v>0</v>
      </c>
      <c r="J69" s="34">
        <f t="shared" si="19"/>
        <v>0</v>
      </c>
      <c r="K69" s="34">
        <f t="shared" si="20"/>
        <v>0</v>
      </c>
      <c r="L69" s="68" t="s">
        <v>90</v>
      </c>
      <c r="M69" s="75"/>
    </row>
    <row r="70" s="17" customFormat="1" ht="50" customHeight="1" spans="1:13">
      <c r="A70" s="77"/>
      <c r="B70" s="41"/>
      <c r="C70" s="46" t="s">
        <v>91</v>
      </c>
      <c r="D70" s="47">
        <f>SUM(D55:D69)</f>
        <v>5057.23</v>
      </c>
      <c r="E70" s="47">
        <f t="shared" ref="E70:K70" si="21">SUM(E55:E69)</f>
        <v>4695.8</v>
      </c>
      <c r="F70" s="47">
        <f t="shared" si="21"/>
        <v>361.43</v>
      </c>
      <c r="G70" s="47">
        <f t="shared" si="21"/>
        <v>4694.77</v>
      </c>
      <c r="H70" s="47">
        <f t="shared" si="21"/>
        <v>350.71</v>
      </c>
      <c r="I70" s="47">
        <f t="shared" si="21"/>
        <v>563372.4</v>
      </c>
      <c r="J70" s="47">
        <f t="shared" si="21"/>
        <v>17535.5</v>
      </c>
      <c r="K70" s="47">
        <f t="shared" si="21"/>
        <v>580907.9</v>
      </c>
      <c r="L70" s="68"/>
      <c r="M70" s="75"/>
    </row>
    <row r="71" s="16" customFormat="1" ht="40" customHeight="1" spans="1:12">
      <c r="A71" s="33" t="s">
        <v>92</v>
      </c>
      <c r="B71" s="34">
        <v>61</v>
      </c>
      <c r="C71" s="35" t="s">
        <v>93</v>
      </c>
      <c r="D71" s="36">
        <v>1782.93</v>
      </c>
      <c r="E71" s="36">
        <v>1699.52</v>
      </c>
      <c r="F71" s="36">
        <v>83.41</v>
      </c>
      <c r="G71" s="36">
        <v>1699.52</v>
      </c>
      <c r="H71" s="36">
        <v>83.41</v>
      </c>
      <c r="I71" s="34">
        <v>203942.4</v>
      </c>
      <c r="J71" s="34">
        <v>4170.5</v>
      </c>
      <c r="K71" s="34">
        <v>208112.9</v>
      </c>
      <c r="L71" s="68"/>
    </row>
    <row r="72" s="16" customFormat="1" ht="40" customHeight="1" spans="1:12">
      <c r="A72" s="37"/>
      <c r="B72" s="34">
        <v>62</v>
      </c>
      <c r="C72" s="35" t="s">
        <v>94</v>
      </c>
      <c r="D72" s="36">
        <v>585.95</v>
      </c>
      <c r="E72" s="36">
        <v>536.84</v>
      </c>
      <c r="F72" s="88">
        <v>49.11</v>
      </c>
      <c r="G72" s="36">
        <v>536.84</v>
      </c>
      <c r="H72" s="88">
        <v>49.11</v>
      </c>
      <c r="I72" s="34">
        <v>64420.8</v>
      </c>
      <c r="J72" s="34">
        <v>2455.5</v>
      </c>
      <c r="K72" s="34">
        <v>66876.3</v>
      </c>
      <c r="L72" s="68"/>
    </row>
    <row r="73" s="18" customFormat="1" ht="40" customHeight="1" spans="1:14">
      <c r="A73" s="78"/>
      <c r="B73" s="34">
        <v>63</v>
      </c>
      <c r="C73" s="35" t="s">
        <v>95</v>
      </c>
      <c r="D73" s="36">
        <v>553.07</v>
      </c>
      <c r="E73" s="36">
        <v>543.18</v>
      </c>
      <c r="F73" s="88">
        <v>9.89</v>
      </c>
      <c r="G73" s="36">
        <v>543.18</v>
      </c>
      <c r="H73" s="88">
        <v>9.89</v>
      </c>
      <c r="I73" s="34">
        <v>65181.6</v>
      </c>
      <c r="J73" s="34">
        <v>494.5</v>
      </c>
      <c r="K73" s="34">
        <v>65676.1</v>
      </c>
      <c r="L73" s="68"/>
      <c r="M73" s="94"/>
      <c r="N73" s="95"/>
    </row>
    <row r="74" s="16" customFormat="1" ht="40" customHeight="1" spans="1:12">
      <c r="A74" s="37"/>
      <c r="B74" s="34">
        <v>64</v>
      </c>
      <c r="C74" s="38" t="s">
        <v>96</v>
      </c>
      <c r="D74" s="39">
        <v>288.96</v>
      </c>
      <c r="E74" s="39">
        <v>274.39</v>
      </c>
      <c r="F74" s="61">
        <v>14.57</v>
      </c>
      <c r="G74" s="39">
        <v>274.39</v>
      </c>
      <c r="H74" s="61">
        <v>14.57</v>
      </c>
      <c r="I74" s="34">
        <v>32926.8</v>
      </c>
      <c r="J74" s="34">
        <v>728.5</v>
      </c>
      <c r="K74" s="34">
        <v>33655.3</v>
      </c>
      <c r="L74" s="68"/>
    </row>
    <row r="75" s="16" customFormat="1" ht="140" customHeight="1" spans="1:12">
      <c r="A75" s="37"/>
      <c r="B75" s="34">
        <v>65</v>
      </c>
      <c r="C75" s="38" t="s">
        <v>97</v>
      </c>
      <c r="D75" s="39">
        <v>255.76</v>
      </c>
      <c r="E75" s="39">
        <v>235.72</v>
      </c>
      <c r="F75" s="39">
        <v>20.04</v>
      </c>
      <c r="G75" s="39">
        <v>0</v>
      </c>
      <c r="H75" s="39">
        <v>0</v>
      </c>
      <c r="I75" s="34">
        <v>0</v>
      </c>
      <c r="J75" s="34">
        <v>0</v>
      </c>
      <c r="K75" s="34">
        <v>0</v>
      </c>
      <c r="L75" s="68" t="s">
        <v>98</v>
      </c>
    </row>
    <row r="76" s="16" customFormat="1" ht="40" customHeight="1" spans="1:12">
      <c r="A76" s="37"/>
      <c r="B76" s="34">
        <v>66</v>
      </c>
      <c r="C76" s="79" t="s">
        <v>99</v>
      </c>
      <c r="D76" s="39">
        <v>242.94</v>
      </c>
      <c r="E76" s="39">
        <v>242.94</v>
      </c>
      <c r="F76" s="39">
        <v>0</v>
      </c>
      <c r="G76" s="39">
        <v>242.94</v>
      </c>
      <c r="H76" s="39">
        <v>0</v>
      </c>
      <c r="I76" s="34">
        <v>29152.8</v>
      </c>
      <c r="J76" s="34">
        <v>0</v>
      </c>
      <c r="K76" s="34">
        <v>29152.8</v>
      </c>
      <c r="L76" s="68"/>
    </row>
    <row r="77" s="16" customFormat="1" ht="40" customHeight="1" spans="1:12">
      <c r="A77" s="37"/>
      <c r="B77" s="34">
        <v>67</v>
      </c>
      <c r="C77" s="38" t="s">
        <v>100</v>
      </c>
      <c r="D77" s="39">
        <v>59.84</v>
      </c>
      <c r="E77" s="39">
        <v>59.84</v>
      </c>
      <c r="F77" s="61">
        <v>0</v>
      </c>
      <c r="G77" s="39">
        <v>59.84</v>
      </c>
      <c r="H77" s="61">
        <v>0</v>
      </c>
      <c r="I77" s="34">
        <v>7180.8</v>
      </c>
      <c r="J77" s="34">
        <v>0</v>
      </c>
      <c r="K77" s="34">
        <v>7180.8</v>
      </c>
      <c r="L77" s="68"/>
    </row>
    <row r="78" s="16" customFormat="1" ht="120" customHeight="1" spans="1:12">
      <c r="A78" s="37"/>
      <c r="B78" s="34">
        <v>68</v>
      </c>
      <c r="C78" s="38" t="s">
        <v>101</v>
      </c>
      <c r="D78" s="39">
        <v>29.8</v>
      </c>
      <c r="E78" s="39">
        <v>29.8</v>
      </c>
      <c r="F78" s="61">
        <v>0</v>
      </c>
      <c r="G78" s="39">
        <v>0</v>
      </c>
      <c r="H78" s="61">
        <v>0</v>
      </c>
      <c r="I78" s="34">
        <v>0</v>
      </c>
      <c r="J78" s="34">
        <v>0</v>
      </c>
      <c r="K78" s="34">
        <v>0</v>
      </c>
      <c r="L78" s="68" t="s">
        <v>102</v>
      </c>
    </row>
    <row r="79" s="17" customFormat="1" ht="120" customHeight="1" spans="1:13">
      <c r="A79" s="37"/>
      <c r="B79" s="34">
        <v>69</v>
      </c>
      <c r="C79" s="38" t="s">
        <v>103</v>
      </c>
      <c r="D79" s="39">
        <v>16.01</v>
      </c>
      <c r="E79" s="39">
        <v>16.01</v>
      </c>
      <c r="F79" s="61">
        <v>0</v>
      </c>
      <c r="G79" s="39">
        <v>0</v>
      </c>
      <c r="H79" s="61">
        <v>0</v>
      </c>
      <c r="I79" s="34">
        <v>0</v>
      </c>
      <c r="J79" s="34">
        <v>0</v>
      </c>
      <c r="K79" s="34">
        <v>0</v>
      </c>
      <c r="L79" s="68" t="s">
        <v>104</v>
      </c>
      <c r="M79" s="75"/>
    </row>
    <row r="80" s="17" customFormat="1" ht="120" customHeight="1" spans="1:13">
      <c r="A80" s="37"/>
      <c r="B80" s="34">
        <v>70</v>
      </c>
      <c r="C80" s="38" t="s">
        <v>105</v>
      </c>
      <c r="D80" s="39">
        <v>3.68</v>
      </c>
      <c r="E80" s="39">
        <v>0</v>
      </c>
      <c r="F80" s="89">
        <v>3.68</v>
      </c>
      <c r="G80" s="39">
        <v>0</v>
      </c>
      <c r="H80" s="89">
        <v>0</v>
      </c>
      <c r="I80" s="34">
        <v>0</v>
      </c>
      <c r="J80" s="34">
        <v>0</v>
      </c>
      <c r="K80" s="34">
        <v>0</v>
      </c>
      <c r="L80" s="68" t="s">
        <v>106</v>
      </c>
      <c r="M80" s="75"/>
    </row>
    <row r="81" s="17" customFormat="1" ht="100" customHeight="1" spans="1:13">
      <c r="A81" s="44"/>
      <c r="B81" s="34">
        <v>71</v>
      </c>
      <c r="C81" s="38" t="s">
        <v>107</v>
      </c>
      <c r="D81" s="39">
        <v>1.3</v>
      </c>
      <c r="E81" s="39">
        <v>1.3</v>
      </c>
      <c r="F81" s="61">
        <v>0</v>
      </c>
      <c r="G81" s="39">
        <v>0</v>
      </c>
      <c r="H81" s="61">
        <v>0</v>
      </c>
      <c r="I81" s="34">
        <v>0</v>
      </c>
      <c r="J81" s="34">
        <v>0</v>
      </c>
      <c r="K81" s="34">
        <v>0</v>
      </c>
      <c r="L81" s="68" t="s">
        <v>108</v>
      </c>
      <c r="M81" s="75"/>
    </row>
    <row r="82" s="17" customFormat="1" ht="50" customHeight="1" spans="1:13">
      <c r="A82" s="45"/>
      <c r="B82" s="41"/>
      <c r="C82" s="46" t="s">
        <v>109</v>
      </c>
      <c r="D82" s="47">
        <f>SUM(D71:D81)</f>
        <v>3820.24</v>
      </c>
      <c r="E82" s="47">
        <f t="shared" ref="E82:K82" si="22">SUM(E71:E81)</f>
        <v>3639.54</v>
      </c>
      <c r="F82" s="47">
        <f t="shared" si="22"/>
        <v>180.7</v>
      </c>
      <c r="G82" s="47">
        <f t="shared" si="22"/>
        <v>3356.71</v>
      </c>
      <c r="H82" s="47">
        <f t="shared" si="22"/>
        <v>156.98</v>
      </c>
      <c r="I82" s="47">
        <f t="shared" si="22"/>
        <v>402805.2</v>
      </c>
      <c r="J82" s="47">
        <f t="shared" si="22"/>
        <v>7849</v>
      </c>
      <c r="K82" s="47">
        <f t="shared" si="22"/>
        <v>410654.2</v>
      </c>
      <c r="L82" s="68"/>
      <c r="M82" s="75"/>
    </row>
    <row r="83" s="16" customFormat="1" ht="100" customHeight="1" spans="1:12">
      <c r="A83" s="33" t="s">
        <v>110</v>
      </c>
      <c r="B83" s="34">
        <v>72</v>
      </c>
      <c r="C83" s="38" t="s">
        <v>111</v>
      </c>
      <c r="D83" s="39">
        <v>2093.86</v>
      </c>
      <c r="E83" s="39">
        <v>2065.09</v>
      </c>
      <c r="F83" s="39">
        <v>28.77</v>
      </c>
      <c r="G83" s="39">
        <f>2065.09-102.54</f>
        <v>1962.55</v>
      </c>
      <c r="H83" s="39">
        <v>28.77</v>
      </c>
      <c r="I83" s="39">
        <f t="shared" ref="I83:I89" si="23">G83*120</f>
        <v>235506</v>
      </c>
      <c r="J83" s="39">
        <f t="shared" ref="J83:J88" si="24">H83*50</f>
        <v>1438.5</v>
      </c>
      <c r="K83" s="39">
        <f t="shared" ref="K83:K102" si="25">I83+J83</f>
        <v>236944.5</v>
      </c>
      <c r="L83" s="68" t="s">
        <v>112</v>
      </c>
    </row>
    <row r="84" s="16" customFormat="1" ht="40" customHeight="1" spans="1:12">
      <c r="A84" s="37"/>
      <c r="B84" s="34">
        <v>73</v>
      </c>
      <c r="C84" s="38" t="s">
        <v>113</v>
      </c>
      <c r="D84" s="39">
        <v>1480.65</v>
      </c>
      <c r="E84" s="39">
        <v>1480.1</v>
      </c>
      <c r="F84" s="39">
        <v>0.55</v>
      </c>
      <c r="G84" s="39">
        <v>1480.1</v>
      </c>
      <c r="H84" s="39">
        <v>0.55</v>
      </c>
      <c r="I84" s="39">
        <f t="shared" si="23"/>
        <v>177612</v>
      </c>
      <c r="J84" s="39">
        <f t="shared" si="24"/>
        <v>27.5</v>
      </c>
      <c r="K84" s="39">
        <f t="shared" si="25"/>
        <v>177639.5</v>
      </c>
      <c r="L84" s="68"/>
    </row>
    <row r="85" s="16" customFormat="1" ht="40" customHeight="1" spans="1:12">
      <c r="A85" s="37"/>
      <c r="B85" s="34">
        <v>74</v>
      </c>
      <c r="C85" s="38" t="s">
        <v>114</v>
      </c>
      <c r="D85" s="39">
        <v>1401</v>
      </c>
      <c r="E85" s="39">
        <v>1395.37</v>
      </c>
      <c r="F85" s="39">
        <v>5.63</v>
      </c>
      <c r="G85" s="39">
        <v>1395.37</v>
      </c>
      <c r="H85" s="39">
        <v>5.63</v>
      </c>
      <c r="I85" s="39">
        <f t="shared" si="23"/>
        <v>167444.4</v>
      </c>
      <c r="J85" s="39">
        <f t="shared" si="24"/>
        <v>281.5</v>
      </c>
      <c r="K85" s="39">
        <f t="shared" si="25"/>
        <v>167725.9</v>
      </c>
      <c r="L85" s="68"/>
    </row>
    <row r="86" s="16" customFormat="1" ht="40" customHeight="1" spans="1:12">
      <c r="A86" s="37"/>
      <c r="B86" s="34">
        <v>75</v>
      </c>
      <c r="C86" s="38" t="s">
        <v>115</v>
      </c>
      <c r="D86" s="39">
        <v>1294.68</v>
      </c>
      <c r="E86" s="39">
        <v>1267.27</v>
      </c>
      <c r="F86" s="39">
        <v>27.41</v>
      </c>
      <c r="G86" s="39">
        <v>1267.27</v>
      </c>
      <c r="H86" s="39">
        <v>27.41</v>
      </c>
      <c r="I86" s="39">
        <f t="shared" si="23"/>
        <v>152072.4</v>
      </c>
      <c r="J86" s="39">
        <f t="shared" si="24"/>
        <v>1370.5</v>
      </c>
      <c r="K86" s="39">
        <f t="shared" si="25"/>
        <v>153442.9</v>
      </c>
      <c r="L86" s="68"/>
    </row>
    <row r="87" s="16" customFormat="1" ht="40" customHeight="1" spans="1:12">
      <c r="A87" s="37"/>
      <c r="B87" s="34">
        <v>76</v>
      </c>
      <c r="C87" s="38" t="s">
        <v>116</v>
      </c>
      <c r="D87" s="39">
        <v>845.27</v>
      </c>
      <c r="E87" s="39">
        <v>795.2</v>
      </c>
      <c r="F87" s="39">
        <v>50.07</v>
      </c>
      <c r="G87" s="39">
        <v>795.2</v>
      </c>
      <c r="H87" s="39">
        <v>50.07</v>
      </c>
      <c r="I87" s="39">
        <f t="shared" si="23"/>
        <v>95424</v>
      </c>
      <c r="J87" s="39">
        <f t="shared" si="24"/>
        <v>2503.5</v>
      </c>
      <c r="K87" s="39">
        <f t="shared" si="25"/>
        <v>97927.5</v>
      </c>
      <c r="L87" s="68"/>
    </row>
    <row r="88" s="16" customFormat="1" ht="40" customHeight="1" spans="1:12">
      <c r="A88" s="37"/>
      <c r="B88" s="34">
        <v>77</v>
      </c>
      <c r="C88" s="38" t="s">
        <v>117</v>
      </c>
      <c r="D88" s="39">
        <v>797.48</v>
      </c>
      <c r="E88" s="39">
        <v>737.14</v>
      </c>
      <c r="F88" s="39">
        <v>60.34</v>
      </c>
      <c r="G88" s="39">
        <v>737.14</v>
      </c>
      <c r="H88" s="39">
        <v>60.34</v>
      </c>
      <c r="I88" s="39">
        <f t="shared" si="23"/>
        <v>88456.8</v>
      </c>
      <c r="J88" s="39">
        <f t="shared" si="24"/>
        <v>3017</v>
      </c>
      <c r="K88" s="39">
        <f t="shared" si="25"/>
        <v>91473.8</v>
      </c>
      <c r="L88" s="68"/>
    </row>
    <row r="89" s="16" customFormat="1" ht="100" customHeight="1" spans="1:12">
      <c r="A89" s="37"/>
      <c r="B89" s="34">
        <v>78</v>
      </c>
      <c r="C89" s="38" t="s">
        <v>118</v>
      </c>
      <c r="D89" s="39">
        <v>642.07</v>
      </c>
      <c r="E89" s="39">
        <v>642.07</v>
      </c>
      <c r="F89" s="39">
        <v>0</v>
      </c>
      <c r="G89" s="39">
        <f>642.07-85.36</f>
        <v>556.71</v>
      </c>
      <c r="H89" s="39">
        <v>0</v>
      </c>
      <c r="I89" s="39">
        <f t="shared" si="23"/>
        <v>66805.2</v>
      </c>
      <c r="J89" s="39">
        <v>0</v>
      </c>
      <c r="K89" s="39">
        <f t="shared" si="25"/>
        <v>66805.2</v>
      </c>
      <c r="L89" s="68" t="s">
        <v>119</v>
      </c>
    </row>
    <row r="90" s="16" customFormat="1" ht="220" customHeight="1" spans="1:12">
      <c r="A90" s="37"/>
      <c r="B90" s="34">
        <v>79</v>
      </c>
      <c r="C90" s="38" t="s">
        <v>120</v>
      </c>
      <c r="D90" s="39">
        <v>593.54</v>
      </c>
      <c r="E90" s="39">
        <v>564.39</v>
      </c>
      <c r="F90" s="39">
        <v>29.15</v>
      </c>
      <c r="G90" s="39">
        <f>564.39-152.36</f>
        <v>412.03</v>
      </c>
      <c r="H90" s="39">
        <f>29.15-13.4</f>
        <v>15.75</v>
      </c>
      <c r="I90" s="39">
        <f>E90*120/2-152.36*120</f>
        <v>15580.2</v>
      </c>
      <c r="J90" s="39">
        <f>F90*50/2-13.4*50</f>
        <v>58.75</v>
      </c>
      <c r="K90" s="39">
        <f t="shared" si="25"/>
        <v>15638.95</v>
      </c>
      <c r="L90" s="90" t="s">
        <v>121</v>
      </c>
    </row>
    <row r="91" s="16" customFormat="1" ht="40" customHeight="1" spans="1:12">
      <c r="A91" s="37"/>
      <c r="B91" s="34">
        <v>80</v>
      </c>
      <c r="C91" s="38" t="s">
        <v>122</v>
      </c>
      <c r="D91" s="39">
        <v>466.71</v>
      </c>
      <c r="E91" s="39">
        <v>422.33</v>
      </c>
      <c r="F91" s="39">
        <v>44.38</v>
      </c>
      <c r="G91" s="39">
        <v>422.33</v>
      </c>
      <c r="H91" s="39">
        <v>44.38</v>
      </c>
      <c r="I91" s="39">
        <f t="shared" ref="I91:I100" si="26">G91*120</f>
        <v>50679.6</v>
      </c>
      <c r="J91" s="39">
        <f t="shared" ref="J91:J100" si="27">H91*50</f>
        <v>2219</v>
      </c>
      <c r="K91" s="39">
        <f t="shared" si="25"/>
        <v>52898.6</v>
      </c>
      <c r="L91" s="68"/>
    </row>
    <row r="92" s="16" customFormat="1" ht="40" customHeight="1" spans="1:12">
      <c r="A92" s="37"/>
      <c r="B92" s="34">
        <v>81</v>
      </c>
      <c r="C92" s="38" t="s">
        <v>123</v>
      </c>
      <c r="D92" s="39">
        <v>445.96</v>
      </c>
      <c r="E92" s="39">
        <v>445.96</v>
      </c>
      <c r="F92" s="39">
        <v>0</v>
      </c>
      <c r="G92" s="39">
        <v>445.96</v>
      </c>
      <c r="H92" s="39">
        <v>0</v>
      </c>
      <c r="I92" s="39">
        <f t="shared" si="26"/>
        <v>53515.2</v>
      </c>
      <c r="J92" s="39">
        <f t="shared" si="27"/>
        <v>0</v>
      </c>
      <c r="K92" s="39">
        <f t="shared" si="25"/>
        <v>53515.2</v>
      </c>
      <c r="L92" s="68"/>
    </row>
    <row r="93" s="16" customFormat="1" ht="40" customHeight="1" spans="1:12">
      <c r="A93" s="37"/>
      <c r="B93" s="34">
        <v>82</v>
      </c>
      <c r="C93" s="38" t="s">
        <v>124</v>
      </c>
      <c r="D93" s="39">
        <v>359.5</v>
      </c>
      <c r="E93" s="39">
        <v>328.48</v>
      </c>
      <c r="F93" s="39">
        <v>31.02</v>
      </c>
      <c r="G93" s="39">
        <v>328.48</v>
      </c>
      <c r="H93" s="39">
        <v>31.02</v>
      </c>
      <c r="I93" s="39">
        <f t="shared" si="26"/>
        <v>39417.6</v>
      </c>
      <c r="J93" s="39">
        <f t="shared" si="27"/>
        <v>1551</v>
      </c>
      <c r="K93" s="39">
        <f t="shared" si="25"/>
        <v>40968.6</v>
      </c>
      <c r="L93" s="68"/>
    </row>
    <row r="94" s="16" customFormat="1" ht="40" customHeight="1" spans="1:12">
      <c r="A94" s="37"/>
      <c r="B94" s="34">
        <v>83</v>
      </c>
      <c r="C94" s="38" t="s">
        <v>125</v>
      </c>
      <c r="D94" s="39">
        <v>265.71</v>
      </c>
      <c r="E94" s="39">
        <v>265.71</v>
      </c>
      <c r="F94" s="39">
        <v>0</v>
      </c>
      <c r="G94" s="39">
        <v>265.71</v>
      </c>
      <c r="H94" s="39">
        <v>0</v>
      </c>
      <c r="I94" s="39">
        <f t="shared" si="26"/>
        <v>31885.2</v>
      </c>
      <c r="J94" s="39">
        <f t="shared" si="27"/>
        <v>0</v>
      </c>
      <c r="K94" s="39">
        <f t="shared" si="25"/>
        <v>31885.2</v>
      </c>
      <c r="L94" s="68"/>
    </row>
    <row r="95" s="16" customFormat="1" ht="45" customHeight="1" spans="1:12">
      <c r="A95" s="37"/>
      <c r="B95" s="34">
        <v>84</v>
      </c>
      <c r="C95" s="38" t="s">
        <v>126</v>
      </c>
      <c r="D95" s="39">
        <v>242.06</v>
      </c>
      <c r="E95" s="39">
        <v>187.1</v>
      </c>
      <c r="F95" s="39">
        <v>54.96</v>
      </c>
      <c r="G95" s="39">
        <v>187.1</v>
      </c>
      <c r="H95" s="39">
        <v>54.96</v>
      </c>
      <c r="I95" s="39">
        <f t="shared" si="26"/>
        <v>22452</v>
      </c>
      <c r="J95" s="39">
        <f t="shared" si="27"/>
        <v>2748</v>
      </c>
      <c r="K95" s="39">
        <f t="shared" si="25"/>
        <v>25200</v>
      </c>
      <c r="L95" s="68"/>
    </row>
    <row r="96" s="16" customFormat="1" ht="40" customHeight="1" spans="1:12">
      <c r="A96" s="37"/>
      <c r="B96" s="34">
        <v>85</v>
      </c>
      <c r="C96" s="38" t="s">
        <v>127</v>
      </c>
      <c r="D96" s="39">
        <v>178.45</v>
      </c>
      <c r="E96" s="39">
        <v>49.29</v>
      </c>
      <c r="F96" s="39">
        <v>129.16</v>
      </c>
      <c r="G96" s="39">
        <v>49.29</v>
      </c>
      <c r="H96" s="39">
        <v>129.16</v>
      </c>
      <c r="I96" s="39">
        <f t="shared" si="26"/>
        <v>5914.8</v>
      </c>
      <c r="J96" s="39">
        <f t="shared" si="27"/>
        <v>6458</v>
      </c>
      <c r="K96" s="39">
        <f t="shared" si="25"/>
        <v>12372.8</v>
      </c>
      <c r="L96" s="68"/>
    </row>
    <row r="97" s="16" customFormat="1" ht="40" customHeight="1" spans="1:12">
      <c r="A97" s="37"/>
      <c r="B97" s="34">
        <v>86</v>
      </c>
      <c r="C97" s="38" t="s">
        <v>128</v>
      </c>
      <c r="D97" s="39">
        <v>176.25</v>
      </c>
      <c r="E97" s="39">
        <v>149.05</v>
      </c>
      <c r="F97" s="39">
        <v>27.2</v>
      </c>
      <c r="G97" s="39">
        <v>149.05</v>
      </c>
      <c r="H97" s="39">
        <v>27.2</v>
      </c>
      <c r="I97" s="39">
        <f t="shared" si="26"/>
        <v>17886</v>
      </c>
      <c r="J97" s="39">
        <f t="shared" si="27"/>
        <v>1360</v>
      </c>
      <c r="K97" s="39">
        <f t="shared" si="25"/>
        <v>19246</v>
      </c>
      <c r="L97" s="68"/>
    </row>
    <row r="98" s="16" customFormat="1" ht="40" customHeight="1" spans="1:12">
      <c r="A98" s="37"/>
      <c r="B98" s="34">
        <v>87</v>
      </c>
      <c r="C98" s="38" t="s">
        <v>129</v>
      </c>
      <c r="D98" s="39">
        <v>88.92</v>
      </c>
      <c r="E98" s="39">
        <v>86.82</v>
      </c>
      <c r="F98" s="39">
        <v>2.1</v>
      </c>
      <c r="G98" s="39">
        <v>86.82</v>
      </c>
      <c r="H98" s="39">
        <v>2.1</v>
      </c>
      <c r="I98" s="39">
        <f t="shared" si="26"/>
        <v>10418.4</v>
      </c>
      <c r="J98" s="39">
        <f t="shared" si="27"/>
        <v>105</v>
      </c>
      <c r="K98" s="39">
        <f t="shared" si="25"/>
        <v>10523.4</v>
      </c>
      <c r="L98" s="68"/>
    </row>
    <row r="99" s="16" customFormat="1" ht="40" customHeight="1" spans="1:12">
      <c r="A99" s="37"/>
      <c r="B99" s="34">
        <v>88</v>
      </c>
      <c r="C99" s="38" t="s">
        <v>130</v>
      </c>
      <c r="D99" s="39">
        <v>40.69</v>
      </c>
      <c r="E99" s="39">
        <v>0</v>
      </c>
      <c r="F99" s="39">
        <v>40.69</v>
      </c>
      <c r="G99" s="39">
        <v>0</v>
      </c>
      <c r="H99" s="39">
        <v>40.69</v>
      </c>
      <c r="I99" s="39">
        <f t="shared" si="26"/>
        <v>0</v>
      </c>
      <c r="J99" s="39">
        <f t="shared" si="27"/>
        <v>2034.5</v>
      </c>
      <c r="K99" s="39">
        <f t="shared" si="25"/>
        <v>2034.5</v>
      </c>
      <c r="L99" s="68"/>
    </row>
    <row r="100" s="16" customFormat="1" ht="40" customHeight="1" spans="1:12">
      <c r="A100" s="37"/>
      <c r="B100" s="34">
        <v>89</v>
      </c>
      <c r="C100" s="38" t="s">
        <v>131</v>
      </c>
      <c r="D100" s="39">
        <v>13.31</v>
      </c>
      <c r="E100" s="39">
        <v>13.31</v>
      </c>
      <c r="F100" s="39">
        <v>0</v>
      </c>
      <c r="G100" s="39">
        <v>13.31</v>
      </c>
      <c r="H100" s="39">
        <v>0</v>
      </c>
      <c r="I100" s="39">
        <f t="shared" si="26"/>
        <v>1597.2</v>
      </c>
      <c r="J100" s="39">
        <f t="shared" si="27"/>
        <v>0</v>
      </c>
      <c r="K100" s="39">
        <f t="shared" si="25"/>
        <v>1597.2</v>
      </c>
      <c r="L100" s="68"/>
    </row>
    <row r="101" s="17" customFormat="1" ht="100" customHeight="1" spans="1:13">
      <c r="A101" s="37"/>
      <c r="B101" s="34">
        <v>90</v>
      </c>
      <c r="C101" s="38" t="s">
        <v>132</v>
      </c>
      <c r="D101" s="39">
        <v>2</v>
      </c>
      <c r="E101" s="39">
        <v>2</v>
      </c>
      <c r="F101" s="39">
        <v>0</v>
      </c>
      <c r="G101" s="39">
        <f>2-2</f>
        <v>0</v>
      </c>
      <c r="H101" s="39">
        <v>0</v>
      </c>
      <c r="I101" s="39">
        <v>0</v>
      </c>
      <c r="J101" s="39">
        <v>0</v>
      </c>
      <c r="K101" s="39">
        <f t="shared" si="25"/>
        <v>0</v>
      </c>
      <c r="L101" s="68" t="s">
        <v>133</v>
      </c>
      <c r="M101" s="75"/>
    </row>
    <row r="102" s="17" customFormat="1" ht="120" customHeight="1" spans="1:13">
      <c r="A102" s="44"/>
      <c r="B102" s="34">
        <v>91</v>
      </c>
      <c r="C102" s="38" t="s">
        <v>134</v>
      </c>
      <c r="D102" s="39">
        <v>0.47</v>
      </c>
      <c r="E102" s="39">
        <v>0.47</v>
      </c>
      <c r="F102" s="39">
        <v>0</v>
      </c>
      <c r="G102" s="39">
        <f>0.47-0.47</f>
        <v>0</v>
      </c>
      <c r="H102" s="39">
        <v>0</v>
      </c>
      <c r="I102" s="39">
        <v>0</v>
      </c>
      <c r="J102" s="39">
        <v>0</v>
      </c>
      <c r="K102" s="39">
        <f t="shared" si="25"/>
        <v>0</v>
      </c>
      <c r="L102" s="68" t="s">
        <v>135</v>
      </c>
      <c r="M102" s="75"/>
    </row>
    <row r="103" s="17" customFormat="1" ht="50" customHeight="1" spans="1:13">
      <c r="A103" s="45"/>
      <c r="B103" s="41"/>
      <c r="C103" s="46" t="s">
        <v>136</v>
      </c>
      <c r="D103" s="80">
        <f>SUM(D83:D102)</f>
        <v>11428.58</v>
      </c>
      <c r="E103" s="80">
        <f t="shared" ref="E103:K103" si="28">SUM(E83:E102)</f>
        <v>10897.15</v>
      </c>
      <c r="F103" s="80">
        <f t="shared" si="28"/>
        <v>531.43</v>
      </c>
      <c r="G103" s="80">
        <f t="shared" si="28"/>
        <v>10554.42</v>
      </c>
      <c r="H103" s="80">
        <f t="shared" si="28"/>
        <v>518.03</v>
      </c>
      <c r="I103" s="80">
        <f t="shared" si="28"/>
        <v>1232667</v>
      </c>
      <c r="J103" s="80">
        <f t="shared" si="28"/>
        <v>25172.75</v>
      </c>
      <c r="K103" s="80">
        <f t="shared" si="28"/>
        <v>1257839.75</v>
      </c>
      <c r="L103" s="68"/>
      <c r="M103" s="75"/>
    </row>
    <row r="104" s="16" customFormat="1" ht="100" customHeight="1" spans="1:12">
      <c r="A104" s="34" t="s">
        <v>137</v>
      </c>
      <c r="B104" s="34">
        <v>92</v>
      </c>
      <c r="C104" s="81" t="s">
        <v>138</v>
      </c>
      <c r="D104" s="39">
        <v>335.98</v>
      </c>
      <c r="E104" s="39">
        <v>335.98</v>
      </c>
      <c r="F104" s="39">
        <v>0</v>
      </c>
      <c r="G104" s="39">
        <f>E104-335.98</f>
        <v>0</v>
      </c>
      <c r="H104" s="39">
        <v>0</v>
      </c>
      <c r="I104" s="39">
        <f t="shared" ref="I104:I108" si="29">G104*120</f>
        <v>0</v>
      </c>
      <c r="J104" s="39">
        <f t="shared" ref="J104:J108" si="30">H104*50</f>
        <v>0</v>
      </c>
      <c r="K104" s="39">
        <f t="shared" ref="K104:K108" si="31">I104+J104</f>
        <v>0</v>
      </c>
      <c r="L104" s="68" t="s">
        <v>139</v>
      </c>
    </row>
    <row r="105" s="17" customFormat="1" ht="50" customHeight="1" spans="1:13">
      <c r="A105" s="45"/>
      <c r="B105" s="41"/>
      <c r="C105" s="46" t="s">
        <v>140</v>
      </c>
      <c r="D105" s="47">
        <v>335.98</v>
      </c>
      <c r="E105" s="47">
        <v>335.98</v>
      </c>
      <c r="F105" s="39">
        <v>0</v>
      </c>
      <c r="G105" s="39">
        <f>E105-335.98</f>
        <v>0</v>
      </c>
      <c r="H105" s="39">
        <v>0</v>
      </c>
      <c r="I105" s="39">
        <f t="shared" si="29"/>
        <v>0</v>
      </c>
      <c r="J105" s="39">
        <f t="shared" si="30"/>
        <v>0</v>
      </c>
      <c r="K105" s="39">
        <f t="shared" si="31"/>
        <v>0</v>
      </c>
      <c r="L105" s="68"/>
      <c r="M105" s="75"/>
    </row>
    <row r="106" s="16" customFormat="1" ht="40" customHeight="1" spans="1:12">
      <c r="A106" s="33" t="s">
        <v>141</v>
      </c>
      <c r="B106" s="34">
        <v>93</v>
      </c>
      <c r="C106" s="82" t="s">
        <v>142</v>
      </c>
      <c r="D106" s="83">
        <v>83.33</v>
      </c>
      <c r="E106" s="83">
        <v>83.33</v>
      </c>
      <c r="F106" s="83">
        <v>0</v>
      </c>
      <c r="G106" s="83">
        <v>83.33</v>
      </c>
      <c r="H106" s="83">
        <v>0</v>
      </c>
      <c r="I106" s="91">
        <f t="shared" si="29"/>
        <v>9999.6</v>
      </c>
      <c r="J106" s="91">
        <f t="shared" si="30"/>
        <v>0</v>
      </c>
      <c r="K106" s="91">
        <f t="shared" si="31"/>
        <v>9999.6</v>
      </c>
      <c r="L106" s="68"/>
    </row>
    <row r="107" s="17" customFormat="1" ht="40" customHeight="1" spans="1:13">
      <c r="A107" s="37"/>
      <c r="B107" s="34">
        <v>94</v>
      </c>
      <c r="C107" s="82" t="s">
        <v>143</v>
      </c>
      <c r="D107" s="83">
        <v>39.03</v>
      </c>
      <c r="E107" s="83">
        <v>4.02</v>
      </c>
      <c r="F107" s="83">
        <v>35.01</v>
      </c>
      <c r="G107" s="83">
        <v>4.02</v>
      </c>
      <c r="H107" s="83">
        <v>35.01</v>
      </c>
      <c r="I107" s="91">
        <f t="shared" si="29"/>
        <v>482.4</v>
      </c>
      <c r="J107" s="91">
        <f t="shared" si="30"/>
        <v>1750.5</v>
      </c>
      <c r="K107" s="91">
        <f t="shared" si="31"/>
        <v>2232.9</v>
      </c>
      <c r="L107" s="68"/>
      <c r="M107" s="75"/>
    </row>
    <row r="108" s="17" customFormat="1" ht="40" customHeight="1" spans="1:13">
      <c r="A108" s="44"/>
      <c r="B108" s="34">
        <v>95</v>
      </c>
      <c r="C108" s="84" t="s">
        <v>144</v>
      </c>
      <c r="D108" s="85">
        <v>15.51</v>
      </c>
      <c r="E108" s="85">
        <v>0</v>
      </c>
      <c r="F108" s="85">
        <v>15.51</v>
      </c>
      <c r="G108" s="85">
        <v>0</v>
      </c>
      <c r="H108" s="85">
        <v>15.51</v>
      </c>
      <c r="I108" s="92">
        <f t="shared" si="29"/>
        <v>0</v>
      </c>
      <c r="J108" s="92">
        <f t="shared" si="30"/>
        <v>775.5</v>
      </c>
      <c r="K108" s="92">
        <f t="shared" si="31"/>
        <v>775.5</v>
      </c>
      <c r="L108" s="68"/>
      <c r="M108" s="75"/>
    </row>
    <row r="109" s="17" customFormat="1" ht="50" customHeight="1" spans="1:13">
      <c r="A109" s="45"/>
      <c r="B109" s="41"/>
      <c r="C109" s="46" t="s">
        <v>145</v>
      </c>
      <c r="D109" s="47">
        <f>SUM(D106:D108)</f>
        <v>137.87</v>
      </c>
      <c r="E109" s="47">
        <f t="shared" ref="E109:K109" si="32">SUM(E106:E108)</f>
        <v>87.35</v>
      </c>
      <c r="F109" s="47">
        <f t="shared" si="32"/>
        <v>50.52</v>
      </c>
      <c r="G109" s="47">
        <f t="shared" si="32"/>
        <v>87.35</v>
      </c>
      <c r="H109" s="47">
        <f t="shared" si="32"/>
        <v>50.52</v>
      </c>
      <c r="I109" s="47">
        <f t="shared" si="32"/>
        <v>10482</v>
      </c>
      <c r="J109" s="47">
        <f t="shared" si="32"/>
        <v>2526</v>
      </c>
      <c r="K109" s="47">
        <f t="shared" si="32"/>
        <v>13008</v>
      </c>
      <c r="L109" s="68"/>
      <c r="M109" s="75"/>
    </row>
    <row r="110" s="16" customFormat="1" ht="180" customHeight="1" spans="1:12">
      <c r="A110" s="33" t="s">
        <v>146</v>
      </c>
      <c r="B110" s="34">
        <v>96</v>
      </c>
      <c r="C110" s="48" t="s">
        <v>147</v>
      </c>
      <c r="D110" s="86">
        <v>2386.98</v>
      </c>
      <c r="E110" s="86">
        <v>2302.41</v>
      </c>
      <c r="F110" s="86">
        <v>84.57</v>
      </c>
      <c r="G110" s="86">
        <f>2302.41/2</f>
        <v>1151.205</v>
      </c>
      <c r="H110" s="86">
        <f>84.57/2</f>
        <v>42.285</v>
      </c>
      <c r="I110" s="34">
        <f t="shared" ref="I110:I137" si="33">G110*120</f>
        <v>138144.6</v>
      </c>
      <c r="J110" s="34">
        <f t="shared" ref="J110:J137" si="34">H110*50</f>
        <v>2114.25</v>
      </c>
      <c r="K110" s="34">
        <f t="shared" ref="K110:K137" si="35">I110+J110</f>
        <v>140258.85</v>
      </c>
      <c r="L110" s="68" t="s">
        <v>148</v>
      </c>
    </row>
    <row r="111" s="18" customFormat="1" ht="40" customHeight="1" spans="1:14">
      <c r="A111" s="78"/>
      <c r="B111" s="34">
        <v>97</v>
      </c>
      <c r="C111" s="48" t="s">
        <v>149</v>
      </c>
      <c r="D111" s="86">
        <v>1845.52</v>
      </c>
      <c r="E111" s="86">
        <v>1760.36</v>
      </c>
      <c r="F111" s="86">
        <v>85.16</v>
      </c>
      <c r="G111" s="86">
        <v>1760.36</v>
      </c>
      <c r="H111" s="86">
        <v>85.16</v>
      </c>
      <c r="I111" s="34">
        <f t="shared" si="33"/>
        <v>211243.2</v>
      </c>
      <c r="J111" s="34">
        <f t="shared" si="34"/>
        <v>4258</v>
      </c>
      <c r="K111" s="34">
        <f t="shared" si="35"/>
        <v>215501.2</v>
      </c>
      <c r="L111" s="68"/>
      <c r="M111" s="94"/>
      <c r="N111" s="95"/>
    </row>
    <row r="112" s="16" customFormat="1" ht="160" customHeight="1" spans="1:12">
      <c r="A112" s="37"/>
      <c r="B112" s="34">
        <v>98</v>
      </c>
      <c r="C112" s="48" t="s">
        <v>150</v>
      </c>
      <c r="D112" s="86">
        <v>1773.46</v>
      </c>
      <c r="E112" s="86">
        <v>1631.53</v>
      </c>
      <c r="F112" s="86">
        <v>141.93</v>
      </c>
      <c r="G112" s="86">
        <f>1631.53/2</f>
        <v>815.765</v>
      </c>
      <c r="H112" s="86">
        <f>141.93/2</f>
        <v>70.965</v>
      </c>
      <c r="I112" s="34">
        <f t="shared" si="33"/>
        <v>97891.8</v>
      </c>
      <c r="J112" s="34">
        <f t="shared" si="34"/>
        <v>3548.25</v>
      </c>
      <c r="K112" s="34">
        <f t="shared" si="35"/>
        <v>101440.05</v>
      </c>
      <c r="L112" s="68" t="s">
        <v>151</v>
      </c>
    </row>
    <row r="113" s="16" customFormat="1" ht="40" customHeight="1" spans="1:12">
      <c r="A113" s="37"/>
      <c r="B113" s="34">
        <v>99</v>
      </c>
      <c r="C113" s="48" t="s">
        <v>152</v>
      </c>
      <c r="D113" s="86">
        <v>1617.64</v>
      </c>
      <c r="E113" s="86">
        <v>1483.86</v>
      </c>
      <c r="F113" s="86">
        <v>133.78</v>
      </c>
      <c r="G113" s="86">
        <v>1483.86</v>
      </c>
      <c r="H113" s="86">
        <v>133.78</v>
      </c>
      <c r="I113" s="34">
        <f t="shared" si="33"/>
        <v>178063.2</v>
      </c>
      <c r="J113" s="34">
        <f t="shared" si="34"/>
        <v>6689</v>
      </c>
      <c r="K113" s="34">
        <f t="shared" si="35"/>
        <v>184752.2</v>
      </c>
      <c r="L113" s="68"/>
    </row>
    <row r="114" s="18" customFormat="1" ht="40" customHeight="1" spans="1:14">
      <c r="A114" s="78"/>
      <c r="B114" s="34">
        <v>100</v>
      </c>
      <c r="C114" s="48" t="s">
        <v>153</v>
      </c>
      <c r="D114" s="86">
        <v>1171.64</v>
      </c>
      <c r="E114" s="86">
        <v>1080.41</v>
      </c>
      <c r="F114" s="86">
        <v>91.23</v>
      </c>
      <c r="G114" s="86">
        <v>1080.41</v>
      </c>
      <c r="H114" s="86">
        <v>91.23</v>
      </c>
      <c r="I114" s="34">
        <f t="shared" si="33"/>
        <v>129649.2</v>
      </c>
      <c r="J114" s="34">
        <f t="shared" si="34"/>
        <v>4561.5</v>
      </c>
      <c r="K114" s="34">
        <f t="shared" si="35"/>
        <v>134210.7</v>
      </c>
      <c r="L114" s="68"/>
      <c r="M114" s="94"/>
      <c r="N114" s="95"/>
    </row>
    <row r="115" s="16" customFormat="1" ht="40" customHeight="1" spans="1:12">
      <c r="A115" s="37"/>
      <c r="B115" s="34">
        <v>101</v>
      </c>
      <c r="C115" s="48" t="s">
        <v>154</v>
      </c>
      <c r="D115" s="86">
        <v>1141.77</v>
      </c>
      <c r="E115" s="86">
        <v>1089.93</v>
      </c>
      <c r="F115" s="86">
        <v>51.84</v>
      </c>
      <c r="G115" s="86">
        <v>1089.93</v>
      </c>
      <c r="H115" s="86">
        <v>51.84</v>
      </c>
      <c r="I115" s="34">
        <f t="shared" si="33"/>
        <v>130791.6</v>
      </c>
      <c r="J115" s="34">
        <f t="shared" si="34"/>
        <v>2592</v>
      </c>
      <c r="K115" s="34">
        <f t="shared" si="35"/>
        <v>133383.6</v>
      </c>
      <c r="L115" s="68"/>
    </row>
    <row r="116" s="16" customFormat="1" ht="40" customHeight="1" spans="1:12">
      <c r="A116" s="37"/>
      <c r="B116" s="34">
        <v>102</v>
      </c>
      <c r="C116" s="48" t="s">
        <v>155</v>
      </c>
      <c r="D116" s="86">
        <v>1121.02</v>
      </c>
      <c r="E116" s="86">
        <v>1078.05</v>
      </c>
      <c r="F116" s="86">
        <v>42.97</v>
      </c>
      <c r="G116" s="86">
        <v>1078.05</v>
      </c>
      <c r="H116" s="86">
        <v>42.97</v>
      </c>
      <c r="I116" s="34">
        <f t="shared" si="33"/>
        <v>129366</v>
      </c>
      <c r="J116" s="34">
        <f t="shared" si="34"/>
        <v>2148.5</v>
      </c>
      <c r="K116" s="34">
        <f t="shared" si="35"/>
        <v>131514.5</v>
      </c>
      <c r="L116" s="68"/>
    </row>
    <row r="117" s="16" customFormat="1" ht="40" customHeight="1" spans="1:12">
      <c r="A117" s="37"/>
      <c r="B117" s="34">
        <v>103</v>
      </c>
      <c r="C117" s="48" t="s">
        <v>156</v>
      </c>
      <c r="D117" s="87">
        <v>956.2</v>
      </c>
      <c r="E117" s="86">
        <v>892.15</v>
      </c>
      <c r="F117" s="86">
        <v>64.05</v>
      </c>
      <c r="G117" s="86">
        <v>892.15</v>
      </c>
      <c r="H117" s="86">
        <v>64.05</v>
      </c>
      <c r="I117" s="34">
        <f t="shared" si="33"/>
        <v>107058</v>
      </c>
      <c r="J117" s="34">
        <f t="shared" si="34"/>
        <v>3202.5</v>
      </c>
      <c r="K117" s="34">
        <f t="shared" si="35"/>
        <v>110260.5</v>
      </c>
      <c r="L117" s="68"/>
    </row>
    <row r="118" s="16" customFormat="1" ht="40" customHeight="1" spans="1:12">
      <c r="A118" s="37"/>
      <c r="B118" s="34">
        <v>104</v>
      </c>
      <c r="C118" s="48" t="s">
        <v>157</v>
      </c>
      <c r="D118" s="86">
        <v>871.01</v>
      </c>
      <c r="E118" s="86">
        <v>821.95</v>
      </c>
      <c r="F118" s="86">
        <v>49.06</v>
      </c>
      <c r="G118" s="86">
        <v>821.95</v>
      </c>
      <c r="H118" s="86">
        <v>49.06</v>
      </c>
      <c r="I118" s="34">
        <f t="shared" si="33"/>
        <v>98634</v>
      </c>
      <c r="J118" s="34">
        <f t="shared" si="34"/>
        <v>2453</v>
      </c>
      <c r="K118" s="34">
        <f t="shared" si="35"/>
        <v>101087</v>
      </c>
      <c r="L118" s="68"/>
    </row>
    <row r="119" s="16" customFormat="1" ht="40" customHeight="1" spans="1:12">
      <c r="A119" s="37"/>
      <c r="B119" s="34">
        <v>105</v>
      </c>
      <c r="C119" s="48" t="s">
        <v>158</v>
      </c>
      <c r="D119" s="86">
        <v>857.36</v>
      </c>
      <c r="E119" s="86">
        <v>678.09</v>
      </c>
      <c r="F119" s="86">
        <v>179.27</v>
      </c>
      <c r="G119" s="86">
        <v>678.09</v>
      </c>
      <c r="H119" s="86">
        <v>179.27</v>
      </c>
      <c r="I119" s="34">
        <f t="shared" si="33"/>
        <v>81370.8</v>
      </c>
      <c r="J119" s="34">
        <f t="shared" si="34"/>
        <v>8963.5</v>
      </c>
      <c r="K119" s="34">
        <f t="shared" si="35"/>
        <v>90334.3</v>
      </c>
      <c r="L119" s="68"/>
    </row>
    <row r="120" s="16" customFormat="1" ht="100" customHeight="1" spans="1:12">
      <c r="A120" s="37"/>
      <c r="B120" s="34">
        <v>106</v>
      </c>
      <c r="C120" s="48" t="s">
        <v>159</v>
      </c>
      <c r="D120" s="86">
        <v>660.66</v>
      </c>
      <c r="E120" s="87">
        <v>622.3</v>
      </c>
      <c r="F120" s="86">
        <v>38.36</v>
      </c>
      <c r="G120" s="87">
        <f>622.3-9.51</f>
        <v>612.79</v>
      </c>
      <c r="H120" s="86">
        <v>38.36</v>
      </c>
      <c r="I120" s="34">
        <f t="shared" si="33"/>
        <v>73534.8</v>
      </c>
      <c r="J120" s="34">
        <f t="shared" si="34"/>
        <v>1918</v>
      </c>
      <c r="K120" s="34">
        <f t="shared" si="35"/>
        <v>75452.8</v>
      </c>
      <c r="L120" s="93" t="s">
        <v>160</v>
      </c>
    </row>
    <row r="121" s="16" customFormat="1" ht="40" customHeight="1" spans="1:12">
      <c r="A121" s="37"/>
      <c r="B121" s="34">
        <v>107</v>
      </c>
      <c r="C121" s="48" t="s">
        <v>161</v>
      </c>
      <c r="D121" s="87">
        <v>611.5</v>
      </c>
      <c r="E121" s="86">
        <v>401.12</v>
      </c>
      <c r="F121" s="86">
        <v>210.38</v>
      </c>
      <c r="G121" s="86">
        <v>401.12</v>
      </c>
      <c r="H121" s="86">
        <v>210.38</v>
      </c>
      <c r="I121" s="34">
        <f t="shared" si="33"/>
        <v>48134.4</v>
      </c>
      <c r="J121" s="34">
        <f t="shared" si="34"/>
        <v>10519</v>
      </c>
      <c r="K121" s="34">
        <f t="shared" si="35"/>
        <v>58653.4</v>
      </c>
      <c r="L121" s="68"/>
    </row>
    <row r="122" s="16" customFormat="1" ht="40" customHeight="1" spans="1:12">
      <c r="A122" s="37"/>
      <c r="B122" s="34">
        <v>108</v>
      </c>
      <c r="C122" s="48" t="s">
        <v>162</v>
      </c>
      <c r="D122" s="86">
        <v>610.79</v>
      </c>
      <c r="E122" s="86">
        <v>421.14</v>
      </c>
      <c r="F122" s="86">
        <v>189.65</v>
      </c>
      <c r="G122" s="86">
        <v>421.14</v>
      </c>
      <c r="H122" s="86">
        <v>189.65</v>
      </c>
      <c r="I122" s="34">
        <f t="shared" si="33"/>
        <v>50536.8</v>
      </c>
      <c r="J122" s="34">
        <f t="shared" si="34"/>
        <v>9482.5</v>
      </c>
      <c r="K122" s="34">
        <f t="shared" si="35"/>
        <v>60019.3</v>
      </c>
      <c r="L122" s="68"/>
    </row>
    <row r="123" s="16" customFormat="1" ht="100" customHeight="1" spans="1:12">
      <c r="A123" s="37"/>
      <c r="B123" s="34">
        <v>109</v>
      </c>
      <c r="C123" s="48" t="s">
        <v>163</v>
      </c>
      <c r="D123" s="86">
        <v>577.57</v>
      </c>
      <c r="E123" s="86">
        <v>478.02</v>
      </c>
      <c r="F123" s="86">
        <v>99.55</v>
      </c>
      <c r="G123" s="86">
        <f>478.02-13.61</f>
        <v>464.41</v>
      </c>
      <c r="H123" s="86">
        <v>99.55</v>
      </c>
      <c r="I123" s="34">
        <f t="shared" si="33"/>
        <v>55729.2</v>
      </c>
      <c r="J123" s="34">
        <f t="shared" si="34"/>
        <v>4977.5</v>
      </c>
      <c r="K123" s="34">
        <f t="shared" si="35"/>
        <v>60706.7</v>
      </c>
      <c r="L123" s="68" t="s">
        <v>164</v>
      </c>
    </row>
    <row r="124" s="16" customFormat="1" ht="40" customHeight="1" spans="1:12">
      <c r="A124" s="37"/>
      <c r="B124" s="34">
        <v>110</v>
      </c>
      <c r="C124" s="48" t="s">
        <v>165</v>
      </c>
      <c r="D124" s="86">
        <v>547.69</v>
      </c>
      <c r="E124" s="87">
        <v>444.3</v>
      </c>
      <c r="F124" s="86">
        <v>103.39</v>
      </c>
      <c r="G124" s="87">
        <v>444.3</v>
      </c>
      <c r="H124" s="86">
        <v>103.39</v>
      </c>
      <c r="I124" s="34">
        <f t="shared" si="33"/>
        <v>53316</v>
      </c>
      <c r="J124" s="34">
        <f t="shared" si="34"/>
        <v>5169.5</v>
      </c>
      <c r="K124" s="34">
        <f t="shared" si="35"/>
        <v>58485.5</v>
      </c>
      <c r="L124" s="68"/>
    </row>
    <row r="125" s="16" customFormat="1" ht="40" customHeight="1" spans="1:12">
      <c r="A125" s="37"/>
      <c r="B125" s="34">
        <v>111</v>
      </c>
      <c r="C125" s="48" t="s">
        <v>166</v>
      </c>
      <c r="D125" s="86">
        <v>368.62</v>
      </c>
      <c r="E125" s="86">
        <v>354.59</v>
      </c>
      <c r="F125" s="86">
        <v>14.03</v>
      </c>
      <c r="G125" s="86">
        <v>354.59</v>
      </c>
      <c r="H125" s="86">
        <v>14.03</v>
      </c>
      <c r="I125" s="34">
        <f t="shared" si="33"/>
        <v>42550.8</v>
      </c>
      <c r="J125" s="34">
        <f t="shared" si="34"/>
        <v>701.5</v>
      </c>
      <c r="K125" s="34">
        <f t="shared" si="35"/>
        <v>43252.3</v>
      </c>
      <c r="L125" s="68"/>
    </row>
    <row r="126" s="16" customFormat="1" ht="40" customHeight="1" spans="1:12">
      <c r="A126" s="37"/>
      <c r="B126" s="34">
        <v>112</v>
      </c>
      <c r="C126" s="48" t="s">
        <v>167</v>
      </c>
      <c r="D126" s="86">
        <v>342.45</v>
      </c>
      <c r="E126" s="86">
        <v>335.62</v>
      </c>
      <c r="F126" s="86">
        <v>6.83</v>
      </c>
      <c r="G126" s="86">
        <v>335.62</v>
      </c>
      <c r="H126" s="86">
        <v>6.83</v>
      </c>
      <c r="I126" s="34">
        <f t="shared" si="33"/>
        <v>40274.4</v>
      </c>
      <c r="J126" s="34">
        <f t="shared" si="34"/>
        <v>341.5</v>
      </c>
      <c r="K126" s="34">
        <f t="shared" si="35"/>
        <v>40615.9</v>
      </c>
      <c r="L126" s="68"/>
    </row>
    <row r="127" s="16" customFormat="1" ht="180" customHeight="1" spans="1:12">
      <c r="A127" s="37"/>
      <c r="B127" s="34">
        <v>113</v>
      </c>
      <c r="C127" s="48" t="s">
        <v>168</v>
      </c>
      <c r="D127" s="86">
        <v>310.58</v>
      </c>
      <c r="E127" s="86">
        <v>255.07</v>
      </c>
      <c r="F127" s="86">
        <v>55.51</v>
      </c>
      <c r="G127" s="86">
        <f>255.07-4.84</f>
        <v>250.23</v>
      </c>
      <c r="H127" s="86">
        <f>55.51-0.67</f>
        <v>54.84</v>
      </c>
      <c r="I127" s="34">
        <f t="shared" si="33"/>
        <v>30027.6</v>
      </c>
      <c r="J127" s="34">
        <f t="shared" si="34"/>
        <v>2742</v>
      </c>
      <c r="K127" s="34">
        <f t="shared" si="35"/>
        <v>32769.6</v>
      </c>
      <c r="L127" s="68" t="s">
        <v>169</v>
      </c>
    </row>
    <row r="128" s="16" customFormat="1" ht="40" customHeight="1" spans="1:12">
      <c r="A128" s="37"/>
      <c r="B128" s="34">
        <v>114</v>
      </c>
      <c r="C128" s="48" t="s">
        <v>170</v>
      </c>
      <c r="D128" s="86">
        <v>290.61</v>
      </c>
      <c r="E128" s="86">
        <v>288.92</v>
      </c>
      <c r="F128" s="86">
        <v>1.69</v>
      </c>
      <c r="G128" s="86">
        <v>288.92</v>
      </c>
      <c r="H128" s="86">
        <v>1.69</v>
      </c>
      <c r="I128" s="34">
        <f t="shared" si="33"/>
        <v>34670.4</v>
      </c>
      <c r="J128" s="34">
        <f t="shared" si="34"/>
        <v>84.5</v>
      </c>
      <c r="K128" s="34">
        <f t="shared" si="35"/>
        <v>34754.9</v>
      </c>
      <c r="L128" s="68"/>
    </row>
    <row r="129" s="16" customFormat="1" ht="40" customHeight="1" spans="1:12">
      <c r="A129" s="37"/>
      <c r="B129" s="34">
        <v>115</v>
      </c>
      <c r="C129" s="48" t="s">
        <v>171</v>
      </c>
      <c r="D129" s="86">
        <v>258.66</v>
      </c>
      <c r="E129" s="86">
        <v>205.53</v>
      </c>
      <c r="F129" s="86">
        <v>53.13</v>
      </c>
      <c r="G129" s="86">
        <v>205.53</v>
      </c>
      <c r="H129" s="86">
        <v>53.13</v>
      </c>
      <c r="I129" s="34">
        <f t="shared" si="33"/>
        <v>24663.6</v>
      </c>
      <c r="J129" s="34">
        <f t="shared" si="34"/>
        <v>2656.5</v>
      </c>
      <c r="K129" s="34">
        <f t="shared" si="35"/>
        <v>27320.1</v>
      </c>
      <c r="L129" s="68"/>
    </row>
    <row r="130" s="16" customFormat="1" ht="40" customHeight="1" spans="1:12">
      <c r="A130" s="37"/>
      <c r="B130" s="34">
        <v>116</v>
      </c>
      <c r="C130" s="48" t="s">
        <v>172</v>
      </c>
      <c r="D130" s="86">
        <v>243.87</v>
      </c>
      <c r="E130" s="86">
        <v>222.43</v>
      </c>
      <c r="F130" s="86">
        <v>21.44</v>
      </c>
      <c r="G130" s="86">
        <v>222.43</v>
      </c>
      <c r="H130" s="86">
        <v>21.44</v>
      </c>
      <c r="I130" s="34">
        <f t="shared" si="33"/>
        <v>26691.6</v>
      </c>
      <c r="J130" s="34">
        <f t="shared" si="34"/>
        <v>1072</v>
      </c>
      <c r="K130" s="34">
        <f t="shared" si="35"/>
        <v>27763.6</v>
      </c>
      <c r="L130" s="68"/>
    </row>
    <row r="131" s="16" customFormat="1" ht="100" customHeight="1" spans="1:12">
      <c r="A131" s="37"/>
      <c r="B131" s="34">
        <v>117</v>
      </c>
      <c r="C131" s="48" t="s">
        <v>173</v>
      </c>
      <c r="D131" s="86">
        <v>205.82</v>
      </c>
      <c r="E131" s="86">
        <v>189.13</v>
      </c>
      <c r="F131" s="86">
        <v>16.69</v>
      </c>
      <c r="G131" s="86">
        <f>189.13-1.13</f>
        <v>188</v>
      </c>
      <c r="H131" s="86">
        <v>16.69</v>
      </c>
      <c r="I131" s="34">
        <f t="shared" si="33"/>
        <v>22560</v>
      </c>
      <c r="J131" s="34">
        <f t="shared" si="34"/>
        <v>834.5</v>
      </c>
      <c r="K131" s="34">
        <f t="shared" si="35"/>
        <v>23394.5</v>
      </c>
      <c r="L131" s="68" t="s">
        <v>174</v>
      </c>
    </row>
    <row r="132" s="16" customFormat="1" ht="40" customHeight="1" spans="1:12">
      <c r="A132" s="37"/>
      <c r="B132" s="34">
        <v>118</v>
      </c>
      <c r="C132" s="48" t="s">
        <v>175</v>
      </c>
      <c r="D132" s="86">
        <v>154.71</v>
      </c>
      <c r="E132" s="86">
        <v>154.71</v>
      </c>
      <c r="F132" s="103">
        <v>0</v>
      </c>
      <c r="G132" s="86">
        <v>154.71</v>
      </c>
      <c r="H132" s="103">
        <v>0</v>
      </c>
      <c r="I132" s="34">
        <f t="shared" si="33"/>
        <v>18565.2</v>
      </c>
      <c r="J132" s="34">
        <f t="shared" si="34"/>
        <v>0</v>
      </c>
      <c r="K132" s="34">
        <f t="shared" si="35"/>
        <v>18565.2</v>
      </c>
      <c r="L132" s="68"/>
    </row>
    <row r="133" s="16" customFormat="1" ht="40" customHeight="1" spans="1:12">
      <c r="A133" s="37"/>
      <c r="B133" s="34">
        <v>119</v>
      </c>
      <c r="C133" s="48" t="s">
        <v>176</v>
      </c>
      <c r="D133" s="87">
        <v>115.5</v>
      </c>
      <c r="E133" s="86">
        <v>101.62</v>
      </c>
      <c r="F133" s="86">
        <v>13.88</v>
      </c>
      <c r="G133" s="86">
        <v>101.62</v>
      </c>
      <c r="H133" s="86">
        <v>13.88</v>
      </c>
      <c r="I133" s="34">
        <f t="shared" si="33"/>
        <v>12194.4</v>
      </c>
      <c r="J133" s="34">
        <f t="shared" si="34"/>
        <v>694</v>
      </c>
      <c r="K133" s="34">
        <f t="shared" si="35"/>
        <v>12888.4</v>
      </c>
      <c r="L133" s="68"/>
    </row>
    <row r="134" s="16" customFormat="1" ht="100" customHeight="1" spans="1:12">
      <c r="A134" s="37"/>
      <c r="B134" s="34">
        <v>120</v>
      </c>
      <c r="C134" s="48" t="s">
        <v>177</v>
      </c>
      <c r="D134" s="86">
        <v>92.25</v>
      </c>
      <c r="E134" s="86">
        <v>92.25</v>
      </c>
      <c r="F134" s="103">
        <v>0</v>
      </c>
      <c r="G134" s="86">
        <f>92.25-8.06</f>
        <v>84.19</v>
      </c>
      <c r="H134" s="103">
        <v>0</v>
      </c>
      <c r="I134" s="34">
        <f t="shared" si="33"/>
        <v>10102.8</v>
      </c>
      <c r="J134" s="34">
        <f t="shared" si="34"/>
        <v>0</v>
      </c>
      <c r="K134" s="34">
        <f t="shared" si="35"/>
        <v>10102.8</v>
      </c>
      <c r="L134" s="68" t="s">
        <v>178</v>
      </c>
    </row>
    <row r="135" s="17" customFormat="1" ht="40" customHeight="1" spans="1:13">
      <c r="A135" s="37"/>
      <c r="B135" s="34">
        <v>121</v>
      </c>
      <c r="C135" s="48" t="s">
        <v>179</v>
      </c>
      <c r="D135" s="86">
        <v>80.29</v>
      </c>
      <c r="E135" s="86">
        <v>80.29</v>
      </c>
      <c r="F135" s="103">
        <v>0</v>
      </c>
      <c r="G135" s="86">
        <v>80.29</v>
      </c>
      <c r="H135" s="103">
        <v>0</v>
      </c>
      <c r="I135" s="34">
        <f t="shared" si="33"/>
        <v>9634.8</v>
      </c>
      <c r="J135" s="34">
        <f t="shared" si="34"/>
        <v>0</v>
      </c>
      <c r="K135" s="34">
        <f t="shared" si="35"/>
        <v>9634.8</v>
      </c>
      <c r="L135" s="68"/>
      <c r="M135" s="75"/>
    </row>
    <row r="136" s="17" customFormat="1" ht="40" customHeight="1" spans="1:13">
      <c r="A136" s="37"/>
      <c r="B136" s="34">
        <v>122</v>
      </c>
      <c r="C136" s="48" t="s">
        <v>180</v>
      </c>
      <c r="D136" s="86">
        <v>48.36</v>
      </c>
      <c r="E136" s="86">
        <v>35.38</v>
      </c>
      <c r="F136" s="86">
        <v>12.98</v>
      </c>
      <c r="G136" s="86">
        <v>35.38</v>
      </c>
      <c r="H136" s="86">
        <v>12.98</v>
      </c>
      <c r="I136" s="34">
        <f t="shared" si="33"/>
        <v>4245.6</v>
      </c>
      <c r="J136" s="34">
        <f t="shared" si="34"/>
        <v>649</v>
      </c>
      <c r="K136" s="34">
        <f t="shared" si="35"/>
        <v>4894.6</v>
      </c>
      <c r="L136" s="68"/>
      <c r="M136" s="75"/>
    </row>
    <row r="137" s="17" customFormat="1" ht="40" customHeight="1" spans="1:13">
      <c r="A137" s="44"/>
      <c r="B137" s="34">
        <v>123</v>
      </c>
      <c r="C137" s="96" t="s">
        <v>181</v>
      </c>
      <c r="D137" s="91">
        <v>40.04</v>
      </c>
      <c r="E137" s="104">
        <v>35.48</v>
      </c>
      <c r="F137" s="104">
        <v>4.56</v>
      </c>
      <c r="G137" s="104">
        <v>35.48</v>
      </c>
      <c r="H137" s="104">
        <v>4.56</v>
      </c>
      <c r="I137" s="34">
        <f t="shared" si="33"/>
        <v>4257.6</v>
      </c>
      <c r="J137" s="34">
        <f t="shared" si="34"/>
        <v>228</v>
      </c>
      <c r="K137" s="34">
        <f t="shared" si="35"/>
        <v>4485.6</v>
      </c>
      <c r="L137" s="68"/>
      <c r="M137" s="75"/>
    </row>
    <row r="138" s="17" customFormat="1" ht="50" customHeight="1" spans="1:13">
      <c r="A138" s="45"/>
      <c r="B138" s="41"/>
      <c r="C138" s="46" t="s">
        <v>182</v>
      </c>
      <c r="D138" s="47">
        <f>SUM(D110:D137)</f>
        <v>19302.57</v>
      </c>
      <c r="E138" s="47">
        <f t="shared" ref="E138:K138" si="36">SUM(E110:E137)</f>
        <v>17536.64</v>
      </c>
      <c r="F138" s="47">
        <f t="shared" si="36"/>
        <v>1765.93</v>
      </c>
      <c r="G138" s="47">
        <f t="shared" si="36"/>
        <v>15532.52</v>
      </c>
      <c r="H138" s="47">
        <f t="shared" si="36"/>
        <v>1652.01</v>
      </c>
      <c r="I138" s="47">
        <f t="shared" si="36"/>
        <v>1863902.4</v>
      </c>
      <c r="J138" s="47">
        <f t="shared" si="36"/>
        <v>82600.5</v>
      </c>
      <c r="K138" s="47">
        <f t="shared" si="36"/>
        <v>1946502.9</v>
      </c>
      <c r="L138" s="68"/>
      <c r="M138" s="75"/>
    </row>
    <row r="139" s="16" customFormat="1" ht="40" customHeight="1" spans="1:12">
      <c r="A139" s="34" t="s">
        <v>183</v>
      </c>
      <c r="B139" s="34">
        <v>124</v>
      </c>
      <c r="C139" s="38" t="s">
        <v>184</v>
      </c>
      <c r="D139" s="36">
        <v>329</v>
      </c>
      <c r="E139" s="36">
        <v>274.89</v>
      </c>
      <c r="F139" s="36">
        <v>54.11</v>
      </c>
      <c r="G139" s="36">
        <v>274.89</v>
      </c>
      <c r="H139" s="36">
        <v>54.11</v>
      </c>
      <c r="I139" s="34">
        <f>G139*120</f>
        <v>32986.8</v>
      </c>
      <c r="J139" s="34">
        <f>H139*50</f>
        <v>2705.5</v>
      </c>
      <c r="K139" s="34">
        <f>I139+J139</f>
        <v>35692.3</v>
      </c>
      <c r="L139" s="68"/>
    </row>
    <row r="140" s="17" customFormat="1" ht="50" customHeight="1" spans="1:13">
      <c r="A140" s="97"/>
      <c r="B140" s="41"/>
      <c r="C140" s="46" t="s">
        <v>183</v>
      </c>
      <c r="D140" s="98">
        <v>329</v>
      </c>
      <c r="E140" s="98">
        <v>274.89</v>
      </c>
      <c r="F140" s="98">
        <v>54.11</v>
      </c>
      <c r="G140" s="98">
        <v>274.89</v>
      </c>
      <c r="H140" s="98">
        <v>54.11</v>
      </c>
      <c r="I140" s="41">
        <f>G140*120</f>
        <v>32986.8</v>
      </c>
      <c r="J140" s="41">
        <f>H140*50</f>
        <v>2705.5</v>
      </c>
      <c r="K140" s="41">
        <f>I140+J140</f>
        <v>35692.3</v>
      </c>
      <c r="L140" s="68"/>
      <c r="M140" s="75"/>
    </row>
    <row r="141" s="16" customFormat="1" ht="40" customHeight="1" spans="1:12">
      <c r="A141" s="34"/>
      <c r="B141" s="34"/>
      <c r="C141" s="99" t="s">
        <v>15</v>
      </c>
      <c r="D141" s="99" cm="1">
        <f t="array" ref="D141">SUM(D6:D140/2)</f>
        <v>61808.4</v>
      </c>
      <c r="E141" s="99" cm="1">
        <f t="array" ref="E141">SUM(E6:E140/2)</f>
        <v>57846.25</v>
      </c>
      <c r="F141" s="99" cm="1">
        <f t="array" ref="F141">SUM(F6:F140/2)</f>
        <v>3962.15</v>
      </c>
      <c r="G141" s="99" cm="1">
        <f t="array" ref="G141">SUM(G6:G140/2)</f>
        <v>54508.86</v>
      </c>
      <c r="H141" s="99" cm="1">
        <f t="array" ref="H141">SUM(H6:H140/2)</f>
        <v>3796.22</v>
      </c>
      <c r="I141" s="99" cm="1">
        <f t="array" ref="I141">SUM(I6:I140/2)</f>
        <v>6467137.8</v>
      </c>
      <c r="J141" s="99" cm="1">
        <f t="array" ref="J141">SUM(J6:J140/2)</f>
        <v>188358</v>
      </c>
      <c r="K141" s="99" cm="1">
        <f t="array" ref="K141">SUM(K6:K140/2)</f>
        <v>6655495.8</v>
      </c>
      <c r="L141" s="68"/>
    </row>
    <row r="142" s="16" customFormat="1" ht="40" customHeight="1" spans="1:12">
      <c r="A142" s="19"/>
      <c r="B142" s="19"/>
      <c r="C142" s="100"/>
      <c r="D142" s="101"/>
      <c r="E142" s="101"/>
      <c r="F142" s="101"/>
      <c r="G142" s="105"/>
      <c r="H142" s="105"/>
      <c r="I142" s="19"/>
      <c r="J142" s="19"/>
      <c r="K142" s="19"/>
      <c r="L142" s="101"/>
    </row>
    <row r="143" ht="31.5" customHeight="1" spans="3:8">
      <c r="C143" s="100"/>
      <c r="D143" s="102"/>
      <c r="E143" s="102"/>
      <c r="F143" s="102"/>
      <c r="H143" s="106"/>
    </row>
    <row r="144" spans="3:6">
      <c r="C144" s="102"/>
      <c r="D144" s="102"/>
      <c r="E144" s="102"/>
      <c r="F144" s="102"/>
    </row>
    <row r="145" spans="3:6">
      <c r="C145" s="102"/>
      <c r="D145" s="102"/>
      <c r="E145" s="102"/>
      <c r="F145" s="102"/>
    </row>
    <row r="146" spans="3:6">
      <c r="C146" s="102"/>
      <c r="D146" s="102"/>
      <c r="E146" s="102"/>
      <c r="F146" s="102"/>
    </row>
    <row r="147" spans="3:6">
      <c r="C147" s="102"/>
      <c r="D147" s="102"/>
      <c r="E147" s="102"/>
      <c r="F147" s="102"/>
    </row>
    <row r="148" spans="3:6">
      <c r="C148" s="102"/>
      <c r="D148" s="102"/>
      <c r="E148" s="102"/>
      <c r="F148" s="102"/>
    </row>
    <row r="149" spans="3:6">
      <c r="C149" s="102"/>
      <c r="D149" s="102"/>
      <c r="E149" s="102"/>
      <c r="F149" s="102"/>
    </row>
    <row r="150" spans="3:6">
      <c r="C150" s="102"/>
      <c r="D150" s="102"/>
      <c r="E150" s="102"/>
      <c r="F150" s="102"/>
    </row>
    <row r="151" spans="3:6">
      <c r="C151" s="102"/>
      <c r="D151" s="102"/>
      <c r="E151" s="102"/>
      <c r="F151" s="102"/>
    </row>
    <row r="152" spans="3:6">
      <c r="C152" s="102"/>
      <c r="D152" s="102"/>
      <c r="E152" s="102"/>
      <c r="F152" s="102"/>
    </row>
    <row r="153" spans="3:6">
      <c r="C153" s="102"/>
      <c r="D153" s="102"/>
      <c r="E153" s="102"/>
      <c r="F153" s="102"/>
    </row>
    <row r="154" spans="3:6">
      <c r="C154" s="102"/>
      <c r="D154" s="102"/>
      <c r="E154" s="102"/>
      <c r="F154" s="102"/>
    </row>
    <row r="155" spans="3:6">
      <c r="C155" s="102"/>
      <c r="D155" s="102"/>
      <c r="E155" s="102"/>
      <c r="F155" s="102"/>
    </row>
    <row r="156" spans="3:6">
      <c r="C156" s="102"/>
      <c r="D156" s="102"/>
      <c r="E156" s="102"/>
      <c r="F156" s="102"/>
    </row>
    <row r="157" spans="3:6">
      <c r="C157" s="102"/>
      <c r="D157" s="102"/>
      <c r="E157" s="102"/>
      <c r="F157" s="102"/>
    </row>
    <row r="158" spans="3:6">
      <c r="C158" s="102"/>
      <c r="D158" s="102"/>
      <c r="E158" s="102"/>
      <c r="F158" s="102"/>
    </row>
    <row r="159" spans="3:6">
      <c r="C159" s="102"/>
      <c r="D159" s="102"/>
      <c r="E159" s="102"/>
      <c r="F159" s="102"/>
    </row>
    <row r="160" spans="3:6">
      <c r="C160" s="102"/>
      <c r="D160" s="102"/>
      <c r="E160" s="102"/>
      <c r="F160" s="102"/>
    </row>
    <row r="161" spans="3:6">
      <c r="C161" s="102"/>
      <c r="D161" s="102"/>
      <c r="E161" s="102"/>
      <c r="F161" s="102"/>
    </row>
    <row r="162" spans="3:6">
      <c r="C162" s="102"/>
      <c r="D162" s="102"/>
      <c r="E162" s="102"/>
      <c r="F162" s="102"/>
    </row>
    <row r="163" spans="3:6">
      <c r="C163" s="102"/>
      <c r="D163" s="102"/>
      <c r="E163" s="102"/>
      <c r="F163" s="102"/>
    </row>
    <row r="164" spans="3:6">
      <c r="C164" s="102"/>
      <c r="D164" s="102"/>
      <c r="E164" s="102"/>
      <c r="F164" s="102"/>
    </row>
    <row r="165" spans="3:6">
      <c r="C165" s="102"/>
      <c r="D165" s="102"/>
      <c r="E165" s="102"/>
      <c r="F165" s="102"/>
    </row>
    <row r="166" spans="3:6">
      <c r="C166" s="102"/>
      <c r="D166" s="102"/>
      <c r="E166" s="102"/>
      <c r="F166" s="102"/>
    </row>
    <row r="167" spans="3:6">
      <c r="C167" s="102"/>
      <c r="D167" s="102"/>
      <c r="E167" s="102"/>
      <c r="F167" s="102"/>
    </row>
    <row r="168" spans="3:6">
      <c r="C168" s="102"/>
      <c r="D168" s="102"/>
      <c r="E168" s="102"/>
      <c r="F168" s="102"/>
    </row>
    <row r="169" spans="3:6">
      <c r="C169" s="102"/>
      <c r="D169" s="102"/>
      <c r="E169" s="102"/>
      <c r="F169" s="102"/>
    </row>
    <row r="170" spans="3:6">
      <c r="C170" s="102"/>
      <c r="D170" s="102"/>
      <c r="E170" s="102"/>
      <c r="F170" s="102"/>
    </row>
  </sheetData>
  <mergeCells count="17">
    <mergeCell ref="A1:L1"/>
    <mergeCell ref="D4:F4"/>
    <mergeCell ref="G4:H4"/>
    <mergeCell ref="I4:K4"/>
    <mergeCell ref="A4:A5"/>
    <mergeCell ref="A6:A10"/>
    <mergeCell ref="A12:A23"/>
    <mergeCell ref="A25:A42"/>
    <mergeCell ref="A44:A53"/>
    <mergeCell ref="A55:A69"/>
    <mergeCell ref="A71:A81"/>
    <mergeCell ref="A83:A102"/>
    <mergeCell ref="A106:A108"/>
    <mergeCell ref="A110:A137"/>
    <mergeCell ref="B4:B5"/>
    <mergeCell ref="C4:C5"/>
    <mergeCell ref="L4:L5"/>
  </mergeCells>
  <printOptions horizontalCentered="1"/>
  <pageMargins left="0.354166666666667" right="0.236111111111111" top="0.984027777777778" bottom="0.984027777777778" header="0.511805555555556" footer="0.511805555555556"/>
  <pageSetup paperSize="9" scale="23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B1" sqref="A$1:F$1048576"/>
    </sheetView>
  </sheetViews>
  <sheetFormatPr defaultColWidth="8.66666666666667" defaultRowHeight="17.25" outlineLevelCol="5"/>
  <cols>
    <col min="1" max="6" width="19.3333333333333" customWidth="1"/>
  </cols>
  <sheetData>
    <row r="1" spans="1:6">
      <c r="A1" s="1"/>
      <c r="B1" s="2"/>
      <c r="C1" s="2"/>
      <c r="D1" s="3"/>
      <c r="E1" s="3"/>
      <c r="F1" s="3"/>
    </row>
    <row r="2" ht="22.5" spans="1:6">
      <c r="A2" s="4"/>
      <c r="B2" s="4"/>
      <c r="C2" s="4"/>
      <c r="D2" s="4"/>
      <c r="E2" s="4"/>
      <c r="F2" s="4"/>
    </row>
    <row r="3" spans="1:6">
      <c r="A3" s="2"/>
      <c r="B3" s="2"/>
      <c r="C3" s="2"/>
      <c r="D3" s="5"/>
      <c r="E3" s="3"/>
      <c r="F3" s="5"/>
    </row>
    <row r="4" ht="21" customHeight="1" spans="1:6">
      <c r="A4" s="6"/>
      <c r="B4" s="7"/>
      <c r="C4" s="8"/>
      <c r="D4" s="8"/>
      <c r="E4" s="7"/>
      <c r="F4" s="8"/>
    </row>
    <row r="5" ht="21" customHeight="1" spans="1:6">
      <c r="A5" s="6"/>
      <c r="B5" s="9"/>
      <c r="C5" s="8"/>
      <c r="D5" s="8"/>
      <c r="E5" s="9"/>
      <c r="F5" s="8"/>
    </row>
    <row r="6" ht="32" customHeight="1" spans="1:6">
      <c r="A6" s="6"/>
      <c r="B6" s="10"/>
      <c r="C6" s="10"/>
      <c r="D6" s="11"/>
      <c r="E6" s="11"/>
      <c r="F6" s="11"/>
    </row>
    <row r="7" ht="32" customHeight="1" spans="1:6">
      <c r="A7" s="6"/>
      <c r="B7" s="10"/>
      <c r="C7" s="10"/>
      <c r="D7" s="11"/>
      <c r="E7" s="11"/>
      <c r="F7" s="11"/>
    </row>
    <row r="8" ht="32" customHeight="1" spans="1:6">
      <c r="A8" s="6"/>
      <c r="B8" s="10"/>
      <c r="C8" s="10"/>
      <c r="D8" s="11"/>
      <c r="E8" s="11"/>
      <c r="F8" s="11"/>
    </row>
    <row r="9" ht="32" customHeight="1" spans="1:6">
      <c r="A9" s="6"/>
      <c r="B9" s="10"/>
      <c r="C9" s="10"/>
      <c r="D9" s="11"/>
      <c r="E9" s="11"/>
      <c r="F9" s="11"/>
    </row>
    <row r="10" ht="32" customHeight="1" spans="1:6">
      <c r="A10" s="6"/>
      <c r="B10" s="10"/>
      <c r="C10" s="10"/>
      <c r="D10" s="11"/>
      <c r="E10" s="11"/>
      <c r="F10" s="11"/>
    </row>
    <row r="11" ht="32" customHeight="1" spans="1:6">
      <c r="A11" s="6"/>
      <c r="B11" s="10"/>
      <c r="C11" s="10"/>
      <c r="D11" s="11"/>
      <c r="E11" s="11"/>
      <c r="F11" s="11"/>
    </row>
    <row r="12" ht="32" customHeight="1" spans="1:6">
      <c r="A12" s="6"/>
      <c r="B12" s="10"/>
      <c r="C12" s="10"/>
      <c r="D12" s="11"/>
      <c r="E12" s="11"/>
      <c r="F12" s="11"/>
    </row>
    <row r="13" ht="32" customHeight="1" spans="1:6">
      <c r="A13" s="6"/>
      <c r="B13" s="10"/>
      <c r="C13" s="10"/>
      <c r="D13" s="11"/>
      <c r="E13" s="11"/>
      <c r="F13" s="11"/>
    </row>
    <row r="14" ht="32" customHeight="1" spans="1:6">
      <c r="A14" s="6"/>
      <c r="B14" s="10"/>
      <c r="C14" s="10"/>
      <c r="D14" s="11"/>
      <c r="E14" s="11"/>
      <c r="F14" s="11"/>
    </row>
    <row r="15" ht="32" customHeight="1" spans="1:6">
      <c r="A15" s="6"/>
      <c r="B15" s="10"/>
      <c r="C15" s="10"/>
      <c r="D15" s="11"/>
      <c r="E15" s="11"/>
      <c r="F15" s="11"/>
    </row>
    <row r="16" ht="32" customHeight="1" spans="1:6">
      <c r="A16" s="12"/>
      <c r="B16" s="13"/>
      <c r="C16" s="13"/>
      <c r="D16" s="14"/>
      <c r="E16" s="14"/>
      <c r="F16" s="14"/>
    </row>
    <row r="17" ht="24" customHeight="1" spans="1:6">
      <c r="A17" s="1"/>
      <c r="B17" s="1"/>
      <c r="C17" s="1"/>
      <c r="D17" s="1"/>
      <c r="E17" s="3"/>
      <c r="F17" s="1"/>
    </row>
  </sheetData>
  <mergeCells count="7">
    <mergeCell ref="A2:F2"/>
    <mergeCell ref="A4:A5"/>
    <mergeCell ref="B4:B5"/>
    <mergeCell ref="C4:C5"/>
    <mergeCell ref="D4:D5"/>
    <mergeCell ref="E4:E5"/>
    <mergeCell ref="F4:F5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2025年度蔬菜上图补贴公示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205</dc:creator>
  <cp:lastModifiedBy>user</cp:lastModifiedBy>
  <cp:revision>1</cp:revision>
  <dcterms:created xsi:type="dcterms:W3CDTF">1996-12-29T01:32:00Z</dcterms:created>
  <cp:lastPrinted>2022-07-05T06:35:00Z</cp:lastPrinted>
  <dcterms:modified xsi:type="dcterms:W3CDTF">2026-08-17T15:00:59Z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2052-12.9.0.18469</vt:lpwstr>
  </property>
  <property fmtid="{D5CDD505-2E9C-101B-9397-08002B2CF9AE}" pid="3" name="ICV">
    <vt:lpwstr>0F979AF1ECDF81510B4CAD678FBEE90D_43</vt:lpwstr>
  </property>
</Properties>
</file>